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alculations\Tutorials\"/>
    </mc:Choice>
  </mc:AlternateContent>
  <xr:revisionPtr revIDLastSave="0" documentId="8_{33FC7369-252C-4808-A55E-5719A1ADD55A}" xr6:coauthVersionLast="47" xr6:coauthVersionMax="47" xr10:uidLastSave="{00000000-0000-0000-0000-000000000000}"/>
  <bookViews>
    <workbookView xWindow="-108" yWindow="-108" windowWidth="23256" windowHeight="12456" xr2:uid="{ACFFA482-3B86-4CDB-9B1D-378356864D6D}"/>
  </bookViews>
  <sheets>
    <sheet name="Visualization" sheetId="4" r:id="rId1"/>
    <sheet name="Shot events" sheetId="1" r:id="rId2"/>
    <sheet name="Line info" sheetId="2" r:id="rId3"/>
    <sheet name="Coordinate" sheetId="3" r:id="rId4"/>
    <sheet name="Lists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10" i="4" l="1"/>
  <c r="AO228" i="1"/>
  <c r="AN228" i="1"/>
  <c r="AO227" i="1"/>
  <c r="AN227" i="1"/>
  <c r="AO226" i="1"/>
  <c r="AN226" i="1"/>
  <c r="AO225" i="1"/>
  <c r="AN225" i="1"/>
  <c r="AO224" i="1"/>
  <c r="AN224" i="1"/>
  <c r="AO223" i="1"/>
  <c r="AN223" i="1"/>
  <c r="AO222" i="1"/>
  <c r="AN222" i="1"/>
  <c r="AO221" i="1"/>
  <c r="AN221" i="1"/>
  <c r="AO220" i="1"/>
  <c r="AN220" i="1"/>
  <c r="AO219" i="1"/>
  <c r="AN219" i="1"/>
  <c r="AO218" i="1"/>
  <c r="AN218" i="1"/>
  <c r="AO217" i="1"/>
  <c r="AN217" i="1"/>
  <c r="AO216" i="1"/>
  <c r="AN216" i="1"/>
  <c r="AO215" i="1"/>
  <c r="AN215" i="1"/>
  <c r="AO214" i="1"/>
  <c r="AN214" i="1"/>
  <c r="AO213" i="1"/>
  <c r="AN213" i="1"/>
  <c r="AO212" i="1"/>
  <c r="AN212" i="1"/>
  <c r="AO211" i="1"/>
  <c r="AN211" i="1"/>
  <c r="AO210" i="1"/>
  <c r="AN210" i="1"/>
  <c r="AO209" i="1"/>
  <c r="AN209" i="1"/>
  <c r="AO208" i="1"/>
  <c r="AN208" i="1"/>
  <c r="AO207" i="1"/>
  <c r="AN207" i="1"/>
  <c r="AO206" i="1"/>
  <c r="AN206" i="1"/>
  <c r="AO205" i="1"/>
  <c r="AN205" i="1"/>
  <c r="AO204" i="1"/>
  <c r="AN204" i="1"/>
  <c r="AO203" i="1"/>
  <c r="AN203" i="1"/>
  <c r="AO202" i="1"/>
  <c r="AN202" i="1"/>
  <c r="AO201" i="1"/>
  <c r="AN201" i="1"/>
  <c r="AO200" i="1"/>
  <c r="AN200" i="1"/>
  <c r="AO199" i="1"/>
  <c r="AN199" i="1"/>
  <c r="AO198" i="1"/>
  <c r="AN198" i="1"/>
  <c r="AO197" i="1"/>
  <c r="AN197" i="1"/>
  <c r="AO196" i="1"/>
  <c r="AN196" i="1"/>
  <c r="AO195" i="1"/>
  <c r="AN195" i="1"/>
  <c r="AO194" i="1"/>
  <c r="AN194" i="1"/>
  <c r="AO193" i="1"/>
  <c r="AN193" i="1"/>
  <c r="AO192" i="1"/>
  <c r="AN192" i="1"/>
  <c r="AO191" i="1"/>
  <c r="AN191" i="1"/>
  <c r="AO190" i="1"/>
  <c r="AN190" i="1"/>
  <c r="AO189" i="1"/>
  <c r="AN189" i="1"/>
  <c r="AO188" i="1"/>
  <c r="AN188" i="1"/>
  <c r="AO187" i="1"/>
  <c r="AN187" i="1"/>
  <c r="AO186" i="1"/>
  <c r="AN186" i="1"/>
  <c r="AO185" i="1"/>
  <c r="AN185" i="1"/>
  <c r="AO184" i="1"/>
  <c r="AN184" i="1"/>
  <c r="AO183" i="1"/>
  <c r="AN183" i="1"/>
  <c r="AO182" i="1"/>
  <c r="AN182" i="1"/>
  <c r="AO181" i="1"/>
  <c r="AN181" i="1"/>
  <c r="AO180" i="1"/>
  <c r="AN180" i="1"/>
  <c r="AO179" i="1"/>
  <c r="AN179" i="1"/>
  <c r="AO178" i="1"/>
  <c r="AN178" i="1"/>
  <c r="AO177" i="1"/>
  <c r="AN177" i="1"/>
  <c r="AO176" i="1"/>
  <c r="AN176" i="1"/>
  <c r="AO175" i="1"/>
  <c r="AN175" i="1"/>
  <c r="AO174" i="1"/>
  <c r="AN174" i="1"/>
  <c r="AO173" i="1"/>
  <c r="AN173" i="1"/>
  <c r="AO172" i="1"/>
  <c r="AN172" i="1"/>
  <c r="AO171" i="1"/>
  <c r="AN171" i="1"/>
  <c r="AO170" i="1"/>
  <c r="AN170" i="1"/>
  <c r="AO169" i="1"/>
  <c r="AN169" i="1"/>
  <c r="AO168" i="1"/>
  <c r="AN168" i="1"/>
  <c r="AO167" i="1"/>
  <c r="AN167" i="1"/>
  <c r="AO166" i="1"/>
  <c r="AN166" i="1"/>
  <c r="AO165" i="1"/>
  <c r="AN165" i="1"/>
  <c r="AO164" i="1"/>
  <c r="AN164" i="1"/>
  <c r="AO163" i="1"/>
  <c r="AN163" i="1"/>
  <c r="AO162" i="1"/>
  <c r="AN162" i="1"/>
  <c r="AO161" i="1"/>
  <c r="AN161" i="1"/>
  <c r="AO160" i="1"/>
  <c r="AN160" i="1"/>
  <c r="AO159" i="1"/>
  <c r="AN159" i="1"/>
  <c r="AO158" i="1"/>
  <c r="AN158" i="1"/>
  <c r="AO157" i="1"/>
  <c r="AN157" i="1"/>
  <c r="AO156" i="1"/>
  <c r="AN156" i="1"/>
  <c r="AO155" i="1"/>
  <c r="AN155" i="1"/>
  <c r="AO154" i="1"/>
  <c r="AN154" i="1"/>
  <c r="AO153" i="1"/>
  <c r="AN153" i="1"/>
  <c r="AO152" i="1"/>
  <c r="AN152" i="1"/>
  <c r="AO151" i="1"/>
  <c r="AN151" i="1"/>
  <c r="AO150" i="1"/>
  <c r="AN150" i="1"/>
  <c r="AO149" i="1"/>
  <c r="AN149" i="1"/>
  <c r="AO148" i="1"/>
  <c r="AN148" i="1"/>
  <c r="AO147" i="1"/>
  <c r="AN147" i="1"/>
  <c r="AO146" i="1"/>
  <c r="AN146" i="1"/>
  <c r="AO145" i="1"/>
  <c r="AN145" i="1"/>
  <c r="AO144" i="1"/>
  <c r="AN144" i="1"/>
  <c r="AO143" i="1"/>
  <c r="AN143" i="1"/>
  <c r="AO142" i="1"/>
  <c r="AN142" i="1"/>
  <c r="AO141" i="1"/>
  <c r="AN141" i="1"/>
  <c r="AO140" i="1"/>
  <c r="AN140" i="1"/>
  <c r="AO139" i="1"/>
  <c r="AN139" i="1"/>
  <c r="AO138" i="1"/>
  <c r="AN138" i="1"/>
  <c r="AO137" i="1"/>
  <c r="AN137" i="1"/>
  <c r="AO136" i="1"/>
  <c r="AN136" i="1"/>
  <c r="AO135" i="1"/>
  <c r="AN135" i="1"/>
  <c r="AO134" i="1"/>
  <c r="AN134" i="1"/>
  <c r="AO133" i="1"/>
  <c r="AN133" i="1"/>
  <c r="AO132" i="1"/>
  <c r="AN132" i="1"/>
  <c r="AO131" i="1"/>
  <c r="AN131" i="1"/>
  <c r="AO130" i="1"/>
  <c r="AN130" i="1"/>
  <c r="AO129" i="1"/>
  <c r="AN129" i="1"/>
  <c r="AO128" i="1"/>
  <c r="AN128" i="1"/>
  <c r="AO127" i="1"/>
  <c r="AN127" i="1"/>
  <c r="AO126" i="1"/>
  <c r="AN126" i="1"/>
  <c r="AO125" i="1"/>
  <c r="AN125" i="1"/>
  <c r="AO124" i="1"/>
  <c r="AN124" i="1"/>
  <c r="AO123" i="1"/>
  <c r="AN123" i="1"/>
  <c r="AO122" i="1"/>
  <c r="AN122" i="1"/>
  <c r="AO121" i="1"/>
  <c r="AN121" i="1"/>
  <c r="AO120" i="1"/>
  <c r="AN120" i="1"/>
  <c r="AO119" i="1"/>
  <c r="AN119" i="1"/>
  <c r="AO118" i="1"/>
  <c r="AN118" i="1"/>
  <c r="AO117" i="1"/>
  <c r="AN117" i="1"/>
  <c r="AO116" i="1"/>
  <c r="AN116" i="1"/>
  <c r="AO115" i="1"/>
  <c r="AN115" i="1"/>
  <c r="AO114" i="1"/>
  <c r="AN114" i="1"/>
  <c r="AO113" i="1"/>
  <c r="AN113" i="1"/>
  <c r="AO112" i="1"/>
  <c r="AN112" i="1"/>
  <c r="AO111" i="1"/>
  <c r="AN111" i="1"/>
  <c r="AO110" i="1"/>
  <c r="AN110" i="1"/>
  <c r="AO109" i="1"/>
  <c r="AN109" i="1"/>
  <c r="AO108" i="1"/>
  <c r="AN108" i="1"/>
  <c r="AO107" i="1"/>
  <c r="AN107" i="1"/>
  <c r="AO106" i="1"/>
  <c r="AN106" i="1"/>
  <c r="AO105" i="1"/>
  <c r="AN105" i="1"/>
  <c r="AO104" i="1"/>
  <c r="AN104" i="1"/>
  <c r="AO103" i="1"/>
  <c r="AN103" i="1"/>
  <c r="AO102" i="1"/>
  <c r="AN102" i="1"/>
  <c r="AO101" i="1"/>
  <c r="AN101" i="1"/>
  <c r="AO100" i="1"/>
  <c r="AN100" i="1"/>
  <c r="AO99" i="1"/>
  <c r="AN99" i="1"/>
  <c r="AO98" i="1"/>
  <c r="AN98" i="1"/>
  <c r="AO97" i="1"/>
  <c r="AN97" i="1"/>
  <c r="AO96" i="1"/>
  <c r="AN96" i="1"/>
  <c r="AO95" i="1"/>
  <c r="AN95" i="1"/>
  <c r="AO94" i="1"/>
  <c r="AN94" i="1"/>
  <c r="AO93" i="1"/>
  <c r="AN93" i="1"/>
  <c r="AO92" i="1"/>
  <c r="AN92" i="1"/>
  <c r="AO91" i="1"/>
  <c r="AN91" i="1"/>
  <c r="AO90" i="1"/>
  <c r="AN90" i="1"/>
  <c r="AO89" i="1"/>
  <c r="AN89" i="1"/>
  <c r="AO88" i="1"/>
  <c r="AN88" i="1"/>
  <c r="AO87" i="1"/>
  <c r="AN87" i="1"/>
  <c r="AO86" i="1"/>
  <c r="AN86" i="1"/>
  <c r="AO85" i="1"/>
  <c r="AN85" i="1"/>
  <c r="AO84" i="1"/>
  <c r="AN84" i="1"/>
  <c r="AO83" i="1"/>
  <c r="AN83" i="1"/>
  <c r="AO82" i="1"/>
  <c r="AN82" i="1"/>
  <c r="AO81" i="1"/>
  <c r="AN81" i="1"/>
  <c r="AO80" i="1"/>
  <c r="AN80" i="1"/>
  <c r="AO79" i="1"/>
  <c r="AN79" i="1"/>
  <c r="AO78" i="1"/>
  <c r="AN78" i="1"/>
  <c r="AO77" i="1"/>
  <c r="AN77" i="1"/>
  <c r="AO76" i="1"/>
  <c r="AN76" i="1"/>
  <c r="AO75" i="1"/>
  <c r="AN75" i="1"/>
  <c r="AO74" i="1"/>
  <c r="AN74" i="1"/>
  <c r="AO73" i="1"/>
  <c r="AN73" i="1"/>
  <c r="AO72" i="1"/>
  <c r="AN72" i="1"/>
  <c r="AO71" i="1"/>
  <c r="AN71" i="1"/>
  <c r="AO70" i="1"/>
  <c r="AN70" i="1"/>
  <c r="AO69" i="1"/>
  <c r="AN69" i="1"/>
  <c r="AO68" i="1"/>
  <c r="AN68" i="1"/>
  <c r="AO67" i="1"/>
  <c r="AN67" i="1"/>
  <c r="AO66" i="1"/>
  <c r="AN66" i="1"/>
  <c r="AO65" i="1"/>
  <c r="AN65" i="1"/>
  <c r="AO64" i="1"/>
  <c r="AN64" i="1"/>
  <c r="AO63" i="1"/>
  <c r="AN63" i="1"/>
  <c r="AO62" i="1"/>
  <c r="AN62" i="1"/>
  <c r="AO61" i="1"/>
  <c r="AN61" i="1"/>
  <c r="AO60" i="1"/>
  <c r="AN60" i="1"/>
  <c r="AO59" i="1"/>
  <c r="AN59" i="1"/>
  <c r="AO58" i="1"/>
  <c r="AN58" i="1"/>
  <c r="AO57" i="1"/>
  <c r="AN57" i="1"/>
  <c r="AO56" i="1"/>
  <c r="AN56" i="1"/>
  <c r="AO55" i="1"/>
  <c r="AN55" i="1"/>
  <c r="AO54" i="1"/>
  <c r="AN54" i="1"/>
  <c r="AO53" i="1"/>
  <c r="AN53" i="1"/>
  <c r="AO52" i="1"/>
  <c r="AN52" i="1"/>
  <c r="AO51" i="1"/>
  <c r="AN51" i="1"/>
  <c r="AO50" i="1"/>
  <c r="AN50" i="1"/>
  <c r="AO49" i="1"/>
  <c r="AN49" i="1"/>
  <c r="AK228" i="1"/>
  <c r="AJ228" i="1"/>
  <c r="AK227" i="1"/>
  <c r="AJ227" i="1"/>
  <c r="AK226" i="1"/>
  <c r="AJ226" i="1"/>
  <c r="AK225" i="1"/>
  <c r="AJ225" i="1"/>
  <c r="AK224" i="1"/>
  <c r="AJ224" i="1"/>
  <c r="AK223" i="1"/>
  <c r="AJ223" i="1"/>
  <c r="AK222" i="1"/>
  <c r="AJ222" i="1"/>
  <c r="AK221" i="1"/>
  <c r="AJ221" i="1"/>
  <c r="AK220" i="1"/>
  <c r="AJ220" i="1"/>
  <c r="AK219" i="1"/>
  <c r="AJ219" i="1"/>
  <c r="AK218" i="1"/>
  <c r="AJ218" i="1"/>
  <c r="AK217" i="1"/>
  <c r="AJ217" i="1"/>
  <c r="AK216" i="1"/>
  <c r="AJ216" i="1"/>
  <c r="AK215" i="1"/>
  <c r="AJ215" i="1"/>
  <c r="AK214" i="1"/>
  <c r="AJ214" i="1"/>
  <c r="AK213" i="1"/>
  <c r="AJ213" i="1"/>
  <c r="AK212" i="1"/>
  <c r="AJ212" i="1"/>
  <c r="AK211" i="1"/>
  <c r="AJ211" i="1"/>
  <c r="AK210" i="1"/>
  <c r="AJ210" i="1"/>
  <c r="AK209" i="1"/>
  <c r="AJ209" i="1"/>
  <c r="AK208" i="1"/>
  <c r="AJ208" i="1"/>
  <c r="AK207" i="1"/>
  <c r="AJ207" i="1"/>
  <c r="AK206" i="1"/>
  <c r="AJ206" i="1"/>
  <c r="AK205" i="1"/>
  <c r="AJ205" i="1"/>
  <c r="AK204" i="1"/>
  <c r="AJ204" i="1"/>
  <c r="AK203" i="1"/>
  <c r="AJ203" i="1"/>
  <c r="AK202" i="1"/>
  <c r="AJ202" i="1"/>
  <c r="AK201" i="1"/>
  <c r="AJ201" i="1"/>
  <c r="AK200" i="1"/>
  <c r="AJ200" i="1"/>
  <c r="AK199" i="1"/>
  <c r="AJ199" i="1"/>
  <c r="AK198" i="1"/>
  <c r="AJ198" i="1"/>
  <c r="AK197" i="1"/>
  <c r="AJ197" i="1"/>
  <c r="AK196" i="1"/>
  <c r="AJ196" i="1"/>
  <c r="AK195" i="1"/>
  <c r="AJ195" i="1"/>
  <c r="AK194" i="1"/>
  <c r="AJ194" i="1"/>
  <c r="AK193" i="1"/>
  <c r="AJ193" i="1"/>
  <c r="AK192" i="1"/>
  <c r="AJ192" i="1"/>
  <c r="AK191" i="1"/>
  <c r="AJ191" i="1"/>
  <c r="AK190" i="1"/>
  <c r="AJ190" i="1"/>
  <c r="AK189" i="1"/>
  <c r="AJ189" i="1"/>
  <c r="AK188" i="1"/>
  <c r="AJ188" i="1"/>
  <c r="AK187" i="1"/>
  <c r="AJ187" i="1"/>
  <c r="AK186" i="1"/>
  <c r="AJ186" i="1"/>
  <c r="AK185" i="1"/>
  <c r="AJ185" i="1"/>
  <c r="AK184" i="1"/>
  <c r="AJ184" i="1"/>
  <c r="AK183" i="1"/>
  <c r="AJ183" i="1"/>
  <c r="AK182" i="1"/>
  <c r="AJ182" i="1"/>
  <c r="AK181" i="1"/>
  <c r="AJ181" i="1"/>
  <c r="AK180" i="1"/>
  <c r="AJ180" i="1"/>
  <c r="AK179" i="1"/>
  <c r="AJ179" i="1"/>
  <c r="AK178" i="1"/>
  <c r="AJ178" i="1"/>
  <c r="AK177" i="1"/>
  <c r="AJ177" i="1"/>
  <c r="AK176" i="1"/>
  <c r="AJ176" i="1"/>
  <c r="AK175" i="1"/>
  <c r="AJ175" i="1"/>
  <c r="AK174" i="1"/>
  <c r="AJ174" i="1"/>
  <c r="AK173" i="1"/>
  <c r="AJ173" i="1"/>
  <c r="AK172" i="1"/>
  <c r="AJ172" i="1"/>
  <c r="AK171" i="1"/>
  <c r="AJ171" i="1"/>
  <c r="AK170" i="1"/>
  <c r="AJ170" i="1"/>
  <c r="AK169" i="1"/>
  <c r="AJ169" i="1"/>
  <c r="AK168" i="1"/>
  <c r="AJ168" i="1"/>
  <c r="AK167" i="1"/>
  <c r="AJ167" i="1"/>
  <c r="AK166" i="1"/>
  <c r="AJ166" i="1"/>
  <c r="AK165" i="1"/>
  <c r="AJ165" i="1"/>
  <c r="AK164" i="1"/>
  <c r="AJ164" i="1"/>
  <c r="AK163" i="1"/>
  <c r="AJ163" i="1"/>
  <c r="AK162" i="1"/>
  <c r="AJ162" i="1"/>
  <c r="AK161" i="1"/>
  <c r="AJ161" i="1"/>
  <c r="AK160" i="1"/>
  <c r="AJ160" i="1"/>
  <c r="AK159" i="1"/>
  <c r="AJ159" i="1"/>
  <c r="AK158" i="1"/>
  <c r="AJ158" i="1"/>
  <c r="AK157" i="1"/>
  <c r="AJ157" i="1"/>
  <c r="AK156" i="1"/>
  <c r="AJ156" i="1"/>
  <c r="AK155" i="1"/>
  <c r="AJ155" i="1"/>
  <c r="AK154" i="1"/>
  <c r="AJ154" i="1"/>
  <c r="AK153" i="1"/>
  <c r="AJ153" i="1"/>
  <c r="AK152" i="1"/>
  <c r="AJ152" i="1"/>
  <c r="AK151" i="1"/>
  <c r="AJ151" i="1"/>
  <c r="AK150" i="1"/>
  <c r="AJ150" i="1"/>
  <c r="AK149" i="1"/>
  <c r="AJ149" i="1"/>
  <c r="AK148" i="1"/>
  <c r="AJ148" i="1"/>
  <c r="AK147" i="1"/>
  <c r="AJ147" i="1"/>
  <c r="AK146" i="1"/>
  <c r="AJ146" i="1"/>
  <c r="AK145" i="1"/>
  <c r="AJ145" i="1"/>
  <c r="AK144" i="1"/>
  <c r="AJ144" i="1"/>
  <c r="AK143" i="1"/>
  <c r="AJ143" i="1"/>
  <c r="AK142" i="1"/>
  <c r="AJ142" i="1"/>
  <c r="AK141" i="1"/>
  <c r="AJ141" i="1"/>
  <c r="AK140" i="1"/>
  <c r="AJ140" i="1"/>
  <c r="AK139" i="1"/>
  <c r="AJ139" i="1"/>
  <c r="AK138" i="1"/>
  <c r="AJ138" i="1"/>
  <c r="AK137" i="1"/>
  <c r="AJ137" i="1"/>
  <c r="AK136" i="1"/>
  <c r="AJ136" i="1"/>
  <c r="AK135" i="1"/>
  <c r="AJ135" i="1"/>
  <c r="AK134" i="1"/>
  <c r="AJ134" i="1"/>
  <c r="AK133" i="1"/>
  <c r="AJ133" i="1"/>
  <c r="AK132" i="1"/>
  <c r="AJ132" i="1"/>
  <c r="AK131" i="1"/>
  <c r="AJ131" i="1"/>
  <c r="AK130" i="1"/>
  <c r="AJ130" i="1"/>
  <c r="AK129" i="1"/>
  <c r="AJ129" i="1"/>
  <c r="AK128" i="1"/>
  <c r="AJ128" i="1"/>
  <c r="AK127" i="1"/>
  <c r="AJ127" i="1"/>
  <c r="AK126" i="1"/>
  <c r="AJ126" i="1"/>
  <c r="AK125" i="1"/>
  <c r="AJ125" i="1"/>
  <c r="AK124" i="1"/>
  <c r="AJ124" i="1"/>
  <c r="AK123" i="1"/>
  <c r="AJ123" i="1"/>
  <c r="AK122" i="1"/>
  <c r="AJ122" i="1"/>
  <c r="AK121" i="1"/>
  <c r="AJ121" i="1"/>
  <c r="AK120" i="1"/>
  <c r="AJ120" i="1"/>
  <c r="AK119" i="1"/>
  <c r="AJ119" i="1"/>
  <c r="AK118" i="1"/>
  <c r="AJ118" i="1"/>
  <c r="AK117" i="1"/>
  <c r="AJ117" i="1"/>
  <c r="AK116" i="1"/>
  <c r="AJ116" i="1"/>
  <c r="AK115" i="1"/>
  <c r="AJ115" i="1"/>
  <c r="AK114" i="1"/>
  <c r="AJ114" i="1"/>
  <c r="AK113" i="1"/>
  <c r="AJ113" i="1"/>
  <c r="AK112" i="1"/>
  <c r="AJ112" i="1"/>
  <c r="AK111" i="1"/>
  <c r="AJ111" i="1"/>
  <c r="AK110" i="1"/>
  <c r="AJ110" i="1"/>
  <c r="AK109" i="1"/>
  <c r="AJ109" i="1"/>
  <c r="AK108" i="1"/>
  <c r="AJ108" i="1"/>
  <c r="AK107" i="1"/>
  <c r="AJ107" i="1"/>
  <c r="AK106" i="1"/>
  <c r="AJ106" i="1"/>
  <c r="AK105" i="1"/>
  <c r="AJ105" i="1"/>
  <c r="AK104" i="1"/>
  <c r="AJ104" i="1"/>
  <c r="AK103" i="1"/>
  <c r="AJ103" i="1"/>
  <c r="AK102" i="1"/>
  <c r="AJ102" i="1"/>
  <c r="AK101" i="1"/>
  <c r="AJ101" i="1"/>
  <c r="AK100" i="1"/>
  <c r="AJ100" i="1"/>
  <c r="AK99" i="1"/>
  <c r="AJ99" i="1"/>
  <c r="AK98" i="1"/>
  <c r="AJ98" i="1"/>
  <c r="AK97" i="1"/>
  <c r="AJ97" i="1"/>
  <c r="AK96" i="1"/>
  <c r="AJ96" i="1"/>
  <c r="AK95" i="1"/>
  <c r="AJ95" i="1"/>
  <c r="AK94" i="1"/>
  <c r="AJ94" i="1"/>
  <c r="AK93" i="1"/>
  <c r="AJ93" i="1"/>
  <c r="AK92" i="1"/>
  <c r="AJ92" i="1"/>
  <c r="AK91" i="1"/>
  <c r="AJ91" i="1"/>
  <c r="AK90" i="1"/>
  <c r="AJ90" i="1"/>
  <c r="AK89" i="1"/>
  <c r="AJ89" i="1"/>
  <c r="AK88" i="1"/>
  <c r="AJ88" i="1"/>
  <c r="AK87" i="1"/>
  <c r="AJ87" i="1"/>
  <c r="AK86" i="1"/>
  <c r="AJ86" i="1"/>
  <c r="AK85" i="1"/>
  <c r="AJ85" i="1"/>
  <c r="AK84" i="1"/>
  <c r="AJ84" i="1"/>
  <c r="AK83" i="1"/>
  <c r="AJ83" i="1"/>
  <c r="AK82" i="1"/>
  <c r="AJ82" i="1"/>
  <c r="AK81" i="1"/>
  <c r="AJ81" i="1"/>
  <c r="AK80" i="1"/>
  <c r="AJ80" i="1"/>
  <c r="AK79" i="1"/>
  <c r="AJ79" i="1"/>
  <c r="AK78" i="1"/>
  <c r="AJ78" i="1"/>
  <c r="AK77" i="1"/>
  <c r="AJ77" i="1"/>
  <c r="AK76" i="1"/>
  <c r="AJ76" i="1"/>
  <c r="AK75" i="1"/>
  <c r="AJ75" i="1"/>
  <c r="AK74" i="1"/>
  <c r="AJ74" i="1"/>
  <c r="AK73" i="1"/>
  <c r="AJ73" i="1"/>
  <c r="AK72" i="1"/>
  <c r="AJ72" i="1"/>
  <c r="AK71" i="1"/>
  <c r="AJ71" i="1"/>
  <c r="AK70" i="1"/>
  <c r="AJ70" i="1"/>
  <c r="AK69" i="1"/>
  <c r="AJ69" i="1"/>
  <c r="AK68" i="1"/>
  <c r="AJ68" i="1"/>
  <c r="AK67" i="1"/>
  <c r="AJ67" i="1"/>
  <c r="AK66" i="1"/>
  <c r="AJ66" i="1"/>
  <c r="AK65" i="1"/>
  <c r="AJ65" i="1"/>
  <c r="AK64" i="1"/>
  <c r="AJ64" i="1"/>
  <c r="AK63" i="1"/>
  <c r="AJ63" i="1"/>
  <c r="AK62" i="1"/>
  <c r="AJ62" i="1"/>
  <c r="AK61" i="1"/>
  <c r="AJ61" i="1"/>
  <c r="AK60" i="1"/>
  <c r="AJ60" i="1"/>
  <c r="AK59" i="1"/>
  <c r="AJ59" i="1"/>
  <c r="AK58" i="1"/>
  <c r="AJ58" i="1"/>
  <c r="AK57" i="1"/>
  <c r="AJ57" i="1"/>
  <c r="AK56" i="1"/>
  <c r="AJ56" i="1"/>
  <c r="AG101" i="1"/>
  <c r="AF101" i="1"/>
  <c r="AG100" i="1"/>
  <c r="AF100" i="1"/>
  <c r="AG99" i="1"/>
  <c r="AF99" i="1"/>
  <c r="AG98" i="1"/>
  <c r="AF98" i="1"/>
  <c r="AG97" i="1"/>
  <c r="AF97" i="1"/>
  <c r="AG96" i="1"/>
  <c r="AF96" i="1"/>
  <c r="AG95" i="1"/>
  <c r="AF95" i="1"/>
  <c r="AG94" i="1"/>
  <c r="AF94" i="1"/>
  <c r="AG93" i="1"/>
  <c r="AF93" i="1"/>
  <c r="AG92" i="1"/>
  <c r="AF92" i="1"/>
  <c r="AG91" i="1"/>
  <c r="AF91" i="1"/>
  <c r="AG90" i="1"/>
  <c r="AF90" i="1"/>
  <c r="AG89" i="1"/>
  <c r="AF89" i="1"/>
  <c r="AG88" i="1"/>
  <c r="AF88" i="1"/>
  <c r="AG87" i="1"/>
  <c r="AF87" i="1"/>
  <c r="AG86" i="1"/>
  <c r="AF86" i="1"/>
  <c r="AG85" i="1"/>
  <c r="AF85" i="1"/>
  <c r="AG84" i="1"/>
  <c r="AF84" i="1"/>
  <c r="AG83" i="1"/>
  <c r="AF83" i="1"/>
  <c r="AG82" i="1"/>
  <c r="AF82" i="1"/>
  <c r="AG81" i="1"/>
  <c r="AF81" i="1"/>
  <c r="AG80" i="1"/>
  <c r="AF80" i="1"/>
  <c r="AG79" i="1"/>
  <c r="AF79" i="1"/>
  <c r="AG78" i="1"/>
  <c r="AF78" i="1"/>
  <c r="AG77" i="1"/>
  <c r="AF77" i="1"/>
  <c r="AG76" i="1"/>
  <c r="AF76" i="1"/>
  <c r="AG75" i="1"/>
  <c r="AF75" i="1"/>
  <c r="AG74" i="1"/>
  <c r="AF74" i="1"/>
  <c r="AG73" i="1"/>
  <c r="AF73" i="1"/>
  <c r="AG72" i="1"/>
  <c r="AF72" i="1"/>
  <c r="AG71" i="1"/>
  <c r="AF71" i="1"/>
  <c r="AG70" i="1"/>
  <c r="AF70" i="1"/>
  <c r="AG69" i="1"/>
  <c r="AF69" i="1"/>
  <c r="AG68" i="1"/>
  <c r="AF68" i="1"/>
  <c r="AG67" i="1"/>
  <c r="AF67" i="1"/>
  <c r="AG66" i="1"/>
  <c r="AF66" i="1"/>
  <c r="AG65" i="1"/>
  <c r="AF65" i="1"/>
  <c r="AG64" i="1"/>
  <c r="AF64" i="1"/>
  <c r="AG63" i="1"/>
  <c r="AF63" i="1"/>
  <c r="AG62" i="1"/>
  <c r="AF62" i="1"/>
  <c r="AG61" i="1"/>
  <c r="AF61" i="1"/>
  <c r="AG60" i="1"/>
  <c r="AF60" i="1"/>
  <c r="AG59" i="1"/>
  <c r="AF59" i="1"/>
  <c r="AG58" i="1"/>
  <c r="AF58" i="1"/>
  <c r="AG57" i="1"/>
  <c r="AF57" i="1"/>
  <c r="AG56" i="1"/>
  <c r="AF56" i="1"/>
  <c r="AG55" i="1"/>
  <c r="AF55" i="1"/>
  <c r="AG54" i="1"/>
  <c r="AF54" i="1"/>
  <c r="AG53" i="1"/>
  <c r="AF53" i="1"/>
  <c r="AG52" i="1"/>
  <c r="AF52" i="1"/>
  <c r="AG51" i="1"/>
  <c r="AF51" i="1"/>
  <c r="AG50" i="1"/>
  <c r="AF50" i="1"/>
  <c r="AG49" i="1"/>
  <c r="AF49" i="1"/>
  <c r="AG48" i="1"/>
  <c r="AF48" i="1"/>
  <c r="AG47" i="1"/>
  <c r="AF47" i="1"/>
  <c r="AG46" i="1"/>
  <c r="AF46" i="1"/>
  <c r="AG45" i="1"/>
  <c r="AF45" i="1"/>
  <c r="AG44" i="1"/>
  <c r="AF44" i="1"/>
  <c r="AG43" i="1"/>
  <c r="AF43" i="1"/>
  <c r="AG42" i="1"/>
  <c r="AF42" i="1"/>
  <c r="AG41" i="1"/>
  <c r="AF41" i="1"/>
  <c r="AG40" i="1"/>
  <c r="AF40" i="1"/>
  <c r="AG39" i="1"/>
  <c r="AF39" i="1"/>
  <c r="AG38" i="1"/>
  <c r="AF38" i="1"/>
  <c r="AG37" i="1"/>
  <c r="AF37" i="1"/>
  <c r="AG36" i="1"/>
  <c r="AF36" i="1"/>
  <c r="AG35" i="1"/>
  <c r="AF35" i="1"/>
  <c r="AG34" i="1"/>
  <c r="AF34" i="1"/>
  <c r="AG33" i="1"/>
  <c r="AF33" i="1"/>
  <c r="AG32" i="1"/>
  <c r="AF32" i="1"/>
  <c r="AG31" i="1"/>
  <c r="AF31" i="1"/>
  <c r="AG30" i="1"/>
  <c r="AF30" i="1"/>
  <c r="AG29" i="1"/>
  <c r="AF29" i="1"/>
  <c r="AG28" i="1"/>
  <c r="AF28" i="1"/>
  <c r="AG27" i="1"/>
  <c r="AF27" i="1"/>
  <c r="AG26" i="1"/>
  <c r="AF26" i="1"/>
  <c r="AG25" i="1"/>
  <c r="AF25" i="1"/>
  <c r="AG24" i="1"/>
  <c r="AF24" i="1"/>
  <c r="AG23" i="1"/>
  <c r="AF23" i="1"/>
  <c r="AG22" i="1"/>
  <c r="AF22" i="1"/>
  <c r="AG21" i="1"/>
  <c r="AF21" i="1"/>
  <c r="AG20" i="1"/>
  <c r="AF20" i="1"/>
  <c r="AG19" i="1"/>
  <c r="AF19" i="1"/>
  <c r="AG18" i="1"/>
  <c r="AF18" i="1"/>
  <c r="AG17" i="1"/>
  <c r="AF17" i="1"/>
  <c r="AG16" i="1"/>
  <c r="AF16" i="1"/>
  <c r="AG15" i="1"/>
  <c r="AF15" i="1"/>
  <c r="AG14" i="1"/>
  <c r="AF14" i="1"/>
  <c r="AG13" i="1"/>
  <c r="AF13" i="1"/>
  <c r="AG12" i="1"/>
  <c r="AF12" i="1"/>
  <c r="AG11" i="1"/>
  <c r="AF11" i="1"/>
  <c r="AG10" i="1"/>
  <c r="AF10" i="1"/>
  <c r="AG9" i="1"/>
  <c r="AF9" i="1"/>
  <c r="AG8" i="1"/>
  <c r="AF8" i="1"/>
  <c r="AG7" i="1"/>
  <c r="AF7" i="1"/>
  <c r="AG6" i="1"/>
  <c r="AF6" i="1"/>
  <c r="AA2" i="1"/>
  <c r="AA3" i="1"/>
  <c r="AA4" i="1"/>
  <c r="AA5" i="1"/>
  <c r="AA6" i="1"/>
  <c r="AA7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AA49" i="1"/>
  <c r="AA50" i="1"/>
  <c r="AA51" i="1"/>
  <c r="AA52" i="1"/>
  <c r="AA53" i="1"/>
  <c r="AA54" i="1"/>
  <c r="AA55" i="1"/>
  <c r="AA56" i="1"/>
  <c r="AA57" i="1"/>
  <c r="AA58" i="1"/>
  <c r="AA59" i="1"/>
  <c r="AA60" i="1"/>
  <c r="AA61" i="1"/>
  <c r="AA62" i="1"/>
  <c r="AA63" i="1"/>
  <c r="AA64" i="1"/>
  <c r="AA65" i="1"/>
  <c r="AA66" i="1"/>
  <c r="AA67" i="1"/>
  <c r="AA68" i="1"/>
  <c r="AA69" i="1"/>
  <c r="AA70" i="1"/>
  <c r="AA71" i="1"/>
  <c r="AA72" i="1"/>
  <c r="AA73" i="1"/>
  <c r="AA74" i="1"/>
  <c r="AA75" i="1"/>
  <c r="AA76" i="1"/>
  <c r="AA77" i="1"/>
  <c r="AA78" i="1"/>
  <c r="AA79" i="1"/>
  <c r="AA80" i="1"/>
  <c r="AA81" i="1"/>
  <c r="AA82" i="1"/>
  <c r="AA83" i="1"/>
  <c r="AA84" i="1"/>
  <c r="AA85" i="1"/>
  <c r="AA86" i="1"/>
  <c r="AA87" i="1"/>
  <c r="AA88" i="1"/>
  <c r="AA89" i="1"/>
  <c r="AA90" i="1"/>
  <c r="AA91" i="1"/>
  <c r="AA92" i="1"/>
  <c r="AA93" i="1"/>
  <c r="AA94" i="1"/>
  <c r="AA95" i="1"/>
  <c r="AA96" i="1"/>
  <c r="AA97" i="1"/>
  <c r="AA98" i="1"/>
  <c r="AA99" i="1"/>
  <c r="AA100" i="1"/>
  <c r="AA101" i="1"/>
  <c r="AA102" i="1"/>
  <c r="AA103" i="1"/>
  <c r="AA104" i="1"/>
  <c r="AA105" i="1"/>
  <c r="AA106" i="1"/>
  <c r="AA107" i="1"/>
  <c r="AA108" i="1"/>
  <c r="AA109" i="1"/>
  <c r="AA110" i="1"/>
  <c r="AA111" i="1"/>
  <c r="AA112" i="1"/>
  <c r="AA113" i="1"/>
  <c r="AA114" i="1"/>
  <c r="Z2" i="1"/>
  <c r="Z3" i="1"/>
  <c r="Z4" i="1"/>
  <c r="Z5" i="1"/>
  <c r="Z6" i="1"/>
  <c r="Z7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Z66" i="1"/>
  <c r="Z67" i="1"/>
  <c r="Z68" i="1"/>
  <c r="Z69" i="1"/>
  <c r="Z70" i="1"/>
  <c r="Z71" i="1"/>
  <c r="Z72" i="1"/>
  <c r="Z73" i="1"/>
  <c r="Z74" i="1"/>
  <c r="Z75" i="1"/>
  <c r="Z76" i="1"/>
  <c r="Z77" i="1"/>
  <c r="Z78" i="1"/>
  <c r="Z79" i="1"/>
  <c r="Z80" i="1"/>
  <c r="Z81" i="1"/>
  <c r="Z82" i="1"/>
  <c r="Z83" i="1"/>
  <c r="Z84" i="1"/>
  <c r="Z85" i="1"/>
  <c r="Z86" i="1"/>
  <c r="Z87" i="1"/>
  <c r="Z88" i="1"/>
  <c r="Z89" i="1"/>
  <c r="Z90" i="1"/>
  <c r="Z91" i="1"/>
  <c r="Z92" i="1"/>
  <c r="Z93" i="1"/>
  <c r="Z94" i="1"/>
  <c r="Z95" i="1"/>
  <c r="Z96" i="1"/>
  <c r="Z97" i="1"/>
  <c r="Z98" i="1"/>
  <c r="Z99" i="1"/>
  <c r="Z100" i="1"/>
  <c r="Z101" i="1"/>
  <c r="Z102" i="1"/>
  <c r="Z103" i="1"/>
  <c r="Z104" i="1"/>
  <c r="Z105" i="1"/>
  <c r="Z106" i="1"/>
  <c r="Z107" i="1"/>
  <c r="Z108" i="1"/>
  <c r="Z109" i="1"/>
  <c r="Z110" i="1"/>
  <c r="Z111" i="1"/>
  <c r="Z112" i="1"/>
  <c r="Z113" i="1"/>
  <c r="Z114" i="1"/>
  <c r="Y2" i="1"/>
  <c r="Y3" i="1"/>
  <c r="Y4" i="1"/>
  <c r="Y5" i="1"/>
  <c r="Y6" i="1"/>
  <c r="Y7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Y62" i="1"/>
  <c r="Y63" i="1"/>
  <c r="Y64" i="1"/>
  <c r="Y65" i="1"/>
  <c r="Y66" i="1"/>
  <c r="Y67" i="1"/>
  <c r="Y68" i="1"/>
  <c r="Y69" i="1"/>
  <c r="Y70" i="1"/>
  <c r="Y71" i="1"/>
  <c r="Y72" i="1"/>
  <c r="Y73" i="1"/>
  <c r="Y74" i="1"/>
  <c r="Y75" i="1"/>
  <c r="Y76" i="1"/>
  <c r="Y77" i="1"/>
  <c r="Y78" i="1"/>
  <c r="Y79" i="1"/>
  <c r="Y80" i="1"/>
  <c r="Y81" i="1"/>
  <c r="Y82" i="1"/>
  <c r="Y83" i="1"/>
  <c r="Y84" i="1"/>
  <c r="Y85" i="1"/>
  <c r="Y86" i="1"/>
  <c r="Y87" i="1"/>
  <c r="Y88" i="1"/>
  <c r="Y89" i="1"/>
  <c r="Y90" i="1"/>
  <c r="Y91" i="1"/>
  <c r="Y92" i="1"/>
  <c r="Y93" i="1"/>
  <c r="Y94" i="1"/>
  <c r="Y95" i="1"/>
  <c r="Y96" i="1"/>
  <c r="Y97" i="1"/>
  <c r="Y98" i="1"/>
  <c r="Y99" i="1"/>
  <c r="Y100" i="1"/>
  <c r="Y101" i="1"/>
  <c r="Y102" i="1"/>
  <c r="Y103" i="1"/>
  <c r="Y104" i="1"/>
  <c r="Y105" i="1"/>
  <c r="Y106" i="1"/>
  <c r="Y107" i="1"/>
  <c r="Y108" i="1"/>
  <c r="Y109" i="1"/>
  <c r="Y110" i="1"/>
  <c r="Y111" i="1"/>
  <c r="Y112" i="1"/>
  <c r="Y113" i="1"/>
  <c r="Y114" i="1"/>
  <c r="X2" i="1"/>
  <c r="X3" i="1"/>
  <c r="X4" i="1"/>
  <c r="X5" i="1"/>
  <c r="X6" i="1"/>
  <c r="X7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69" i="1"/>
  <c r="X70" i="1"/>
  <c r="X71" i="1"/>
  <c r="X72" i="1"/>
  <c r="X73" i="1"/>
  <c r="X74" i="1"/>
  <c r="X75" i="1"/>
  <c r="X76" i="1"/>
  <c r="X77" i="1"/>
  <c r="X78" i="1"/>
  <c r="X79" i="1"/>
  <c r="X80" i="1"/>
  <c r="X81" i="1"/>
  <c r="X82" i="1"/>
  <c r="X83" i="1"/>
  <c r="X84" i="1"/>
  <c r="X85" i="1"/>
  <c r="X86" i="1"/>
  <c r="X87" i="1"/>
  <c r="X88" i="1"/>
  <c r="X89" i="1"/>
  <c r="X90" i="1"/>
  <c r="X91" i="1"/>
  <c r="X92" i="1"/>
  <c r="X93" i="1"/>
  <c r="X94" i="1"/>
  <c r="X95" i="1"/>
  <c r="X96" i="1"/>
  <c r="X97" i="1"/>
  <c r="X98" i="1"/>
  <c r="X99" i="1"/>
  <c r="X100" i="1"/>
  <c r="X101" i="1"/>
  <c r="X102" i="1"/>
  <c r="X103" i="1"/>
  <c r="X104" i="1"/>
  <c r="X105" i="1"/>
  <c r="X106" i="1"/>
  <c r="X107" i="1"/>
  <c r="X108" i="1"/>
  <c r="X109" i="1"/>
  <c r="X110" i="1"/>
  <c r="X111" i="1"/>
  <c r="X112" i="1"/>
  <c r="X113" i="1"/>
  <c r="X114" i="1"/>
  <c r="W2" i="1"/>
  <c r="W3" i="1"/>
  <c r="W4" i="1"/>
  <c r="W5" i="1"/>
  <c r="W6" i="1"/>
  <c r="W7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W55" i="1"/>
  <c r="W56" i="1"/>
  <c r="W57" i="1"/>
  <c r="W58" i="1"/>
  <c r="W59" i="1"/>
  <c r="W60" i="1"/>
  <c r="W61" i="1"/>
  <c r="W62" i="1"/>
  <c r="W63" i="1"/>
  <c r="W64" i="1"/>
  <c r="W65" i="1"/>
  <c r="W66" i="1"/>
  <c r="W67" i="1"/>
  <c r="W68" i="1"/>
  <c r="W69" i="1"/>
  <c r="W70" i="1"/>
  <c r="W71" i="1"/>
  <c r="W72" i="1"/>
  <c r="W73" i="1"/>
  <c r="W74" i="1"/>
  <c r="W75" i="1"/>
  <c r="W76" i="1"/>
  <c r="W77" i="1"/>
  <c r="W78" i="1"/>
  <c r="W79" i="1"/>
  <c r="W80" i="1"/>
  <c r="W81" i="1"/>
  <c r="W82" i="1"/>
  <c r="W83" i="1"/>
  <c r="W84" i="1"/>
  <c r="W85" i="1"/>
  <c r="W86" i="1"/>
  <c r="W87" i="1"/>
  <c r="W88" i="1"/>
  <c r="W89" i="1"/>
  <c r="W90" i="1"/>
  <c r="W91" i="1"/>
  <c r="W92" i="1"/>
  <c r="W93" i="1"/>
  <c r="W94" i="1"/>
  <c r="W95" i="1"/>
  <c r="W96" i="1"/>
  <c r="W97" i="1"/>
  <c r="W98" i="1"/>
  <c r="W99" i="1"/>
  <c r="W100" i="1"/>
  <c r="W101" i="1"/>
  <c r="W102" i="1"/>
  <c r="W103" i="1"/>
  <c r="W104" i="1"/>
  <c r="W105" i="1"/>
  <c r="W106" i="1"/>
  <c r="W107" i="1"/>
  <c r="W108" i="1"/>
  <c r="W109" i="1"/>
  <c r="W110" i="1"/>
  <c r="W111" i="1"/>
  <c r="W112" i="1"/>
  <c r="W113" i="1"/>
  <c r="W114" i="1"/>
  <c r="AY2" i="4"/>
  <c r="AR2" i="4"/>
  <c r="AC42" i="1" s="1"/>
  <c r="B3" i="5" a="1"/>
  <c r="B3" i="5" s="1"/>
  <c r="A2" i="5" a="1"/>
  <c r="A2" i="5" s="1"/>
  <c r="V2" i="1" a="1"/>
  <c r="V2" i="1" s="1"/>
  <c r="V3" i="1" a="1"/>
  <c r="V3" i="1" s="1"/>
  <c r="V4" i="1" a="1"/>
  <c r="V4" i="1" s="1"/>
  <c r="V5" i="1" a="1"/>
  <c r="V5" i="1" s="1"/>
  <c r="V6" i="1" a="1"/>
  <c r="V6" i="1" s="1"/>
  <c r="V7" i="1" a="1"/>
  <c r="V7" i="1"/>
  <c r="V8" i="1" a="1"/>
  <c r="V8" i="1" s="1"/>
  <c r="V9" i="1" a="1"/>
  <c r="V9" i="1" s="1"/>
  <c r="V10" i="1" a="1"/>
  <c r="V10" i="1" s="1"/>
  <c r="V11" i="1" a="1"/>
  <c r="V11" i="1" s="1"/>
  <c r="V12" i="1" a="1"/>
  <c r="V12" i="1" s="1"/>
  <c r="V13" i="1" a="1"/>
  <c r="V13" i="1" s="1"/>
  <c r="V14" i="1" a="1"/>
  <c r="V14" i="1" s="1"/>
  <c r="V15" i="1" a="1"/>
  <c r="V15" i="1" s="1"/>
  <c r="V16" i="1" a="1"/>
  <c r="V16" i="1" s="1"/>
  <c r="V17" i="1" a="1"/>
  <c r="V17" i="1" s="1"/>
  <c r="V18" i="1" a="1"/>
  <c r="V18" i="1" s="1"/>
  <c r="V19" i="1" a="1"/>
  <c r="V19" i="1" s="1"/>
  <c r="V20" i="1" a="1"/>
  <c r="V20" i="1" s="1"/>
  <c r="V21" i="1" a="1"/>
  <c r="V21" i="1" s="1"/>
  <c r="V22" i="1" a="1"/>
  <c r="V22" i="1"/>
  <c r="V23" i="1" a="1"/>
  <c r="V23" i="1" s="1"/>
  <c r="V24" i="1" a="1"/>
  <c r="V24" i="1" s="1"/>
  <c r="V25" i="1" a="1"/>
  <c r="V25" i="1" s="1"/>
  <c r="V26" i="1" a="1"/>
  <c r="V26" i="1" s="1"/>
  <c r="V27" i="1" a="1"/>
  <c r="V27" i="1" s="1"/>
  <c r="V28" i="1" a="1"/>
  <c r="V28" i="1" s="1"/>
  <c r="V29" i="1" a="1"/>
  <c r="V29" i="1" s="1"/>
  <c r="V30" i="1" a="1"/>
  <c r="V30" i="1" s="1"/>
  <c r="V31" i="1" a="1"/>
  <c r="V31" i="1" s="1"/>
  <c r="V32" i="1" a="1"/>
  <c r="V32" i="1" s="1"/>
  <c r="V33" i="1" a="1"/>
  <c r="V33" i="1" s="1"/>
  <c r="V34" i="1" a="1"/>
  <c r="V34" i="1" s="1"/>
  <c r="V35" i="1" a="1"/>
  <c r="V35" i="1" s="1"/>
  <c r="V36" i="1" a="1"/>
  <c r="V36" i="1" s="1"/>
  <c r="V37" i="1" a="1"/>
  <c r="V37" i="1" s="1"/>
  <c r="V38" i="1" a="1"/>
  <c r="V38" i="1" s="1"/>
  <c r="V39" i="1" a="1"/>
  <c r="V39" i="1" s="1"/>
  <c r="V40" i="1" a="1"/>
  <c r="V40" i="1" s="1"/>
  <c r="V41" i="1" a="1"/>
  <c r="V41" i="1" s="1"/>
  <c r="V42" i="1" a="1"/>
  <c r="V42" i="1" s="1"/>
  <c r="V43" i="1" a="1"/>
  <c r="V43" i="1" s="1"/>
  <c r="V44" i="1" a="1"/>
  <c r="V44" i="1" s="1"/>
  <c r="V45" i="1" a="1"/>
  <c r="V45" i="1" s="1"/>
  <c r="V46" i="1" a="1"/>
  <c r="V46" i="1" s="1"/>
  <c r="V47" i="1" a="1"/>
  <c r="V47" i="1" s="1"/>
  <c r="V48" i="1" a="1"/>
  <c r="V48" i="1" s="1"/>
  <c r="V49" i="1" a="1"/>
  <c r="V49" i="1" s="1"/>
  <c r="V50" i="1" a="1"/>
  <c r="V50" i="1" s="1"/>
  <c r="V51" i="1" a="1"/>
  <c r="V51" i="1" s="1"/>
  <c r="V52" i="1" a="1"/>
  <c r="V52" i="1" s="1"/>
  <c r="V53" i="1" a="1"/>
  <c r="V53" i="1" s="1"/>
  <c r="V54" i="1" a="1"/>
  <c r="V54" i="1" s="1"/>
  <c r="V55" i="1" a="1"/>
  <c r="V55" i="1" s="1"/>
  <c r="V56" i="1" a="1"/>
  <c r="V56" i="1" s="1"/>
  <c r="V57" i="1" a="1"/>
  <c r="V57" i="1" s="1"/>
  <c r="V58" i="1" a="1"/>
  <c r="V58" i="1" s="1"/>
  <c r="V59" i="1" a="1"/>
  <c r="V59" i="1" s="1"/>
  <c r="V60" i="1" a="1"/>
  <c r="V60" i="1" s="1"/>
  <c r="V61" i="1" a="1"/>
  <c r="V61" i="1" s="1"/>
  <c r="V62" i="1" a="1"/>
  <c r="V62" i="1" s="1"/>
  <c r="V63" i="1" a="1"/>
  <c r="V63" i="1" s="1"/>
  <c r="V64" i="1" a="1"/>
  <c r="V64" i="1" s="1"/>
  <c r="V65" i="1" a="1"/>
  <c r="V65" i="1" s="1"/>
  <c r="V66" i="1" a="1"/>
  <c r="V66" i="1" s="1"/>
  <c r="V67" i="1" a="1"/>
  <c r="V67" i="1" s="1"/>
  <c r="V68" i="1" a="1"/>
  <c r="V68" i="1" s="1"/>
  <c r="V69" i="1" a="1"/>
  <c r="V69" i="1" s="1"/>
  <c r="V70" i="1" a="1"/>
  <c r="V70" i="1" s="1"/>
  <c r="V71" i="1" a="1"/>
  <c r="V71" i="1" s="1"/>
  <c r="V72" i="1" a="1"/>
  <c r="V72" i="1" s="1"/>
  <c r="V73" i="1" a="1"/>
  <c r="V73" i="1" s="1"/>
  <c r="V74" i="1" a="1"/>
  <c r="V74" i="1" s="1"/>
  <c r="V75" i="1" a="1"/>
  <c r="V75" i="1" s="1"/>
  <c r="V76" i="1" a="1"/>
  <c r="V76" i="1" s="1"/>
  <c r="V77" i="1" a="1"/>
  <c r="V77" i="1" s="1"/>
  <c r="V78" i="1" a="1"/>
  <c r="V78" i="1" s="1"/>
  <c r="V79" i="1" a="1"/>
  <c r="V79" i="1" s="1"/>
  <c r="V80" i="1" a="1"/>
  <c r="V80" i="1" s="1"/>
  <c r="V81" i="1" a="1"/>
  <c r="V81" i="1" s="1"/>
  <c r="V82" i="1" a="1"/>
  <c r="V82" i="1" s="1"/>
  <c r="V83" i="1" a="1"/>
  <c r="V83" i="1" s="1"/>
  <c r="V84" i="1" a="1"/>
  <c r="V84" i="1" s="1"/>
  <c r="V85" i="1" a="1"/>
  <c r="V85" i="1" s="1"/>
  <c r="V86" i="1" a="1"/>
  <c r="V86" i="1"/>
  <c r="V87" i="1" a="1"/>
  <c r="V87" i="1" s="1"/>
  <c r="V88" i="1" a="1"/>
  <c r="V88" i="1" s="1"/>
  <c r="V89" i="1" a="1"/>
  <c r="V89" i="1" s="1"/>
  <c r="V90" i="1" a="1"/>
  <c r="V90" i="1" s="1"/>
  <c r="V91" i="1" a="1"/>
  <c r="V91" i="1" s="1"/>
  <c r="V92" i="1" a="1"/>
  <c r="V92" i="1" s="1"/>
  <c r="V93" i="1" a="1"/>
  <c r="V93" i="1" s="1"/>
  <c r="V94" i="1" a="1"/>
  <c r="V94" i="1" s="1"/>
  <c r="V95" i="1" a="1"/>
  <c r="V95" i="1" s="1"/>
  <c r="V96" i="1" a="1"/>
  <c r="V96" i="1" s="1"/>
  <c r="V97" i="1" a="1"/>
  <c r="V97" i="1" s="1"/>
  <c r="V98" i="1" a="1"/>
  <c r="V98" i="1" s="1"/>
  <c r="V99" i="1" a="1"/>
  <c r="V99" i="1" s="1"/>
  <c r="V100" i="1" a="1"/>
  <c r="V100" i="1" s="1"/>
  <c r="V101" i="1" a="1"/>
  <c r="V101" i="1" s="1"/>
  <c r="V102" i="1" a="1"/>
  <c r="V102" i="1" s="1"/>
  <c r="V103" i="1" a="1"/>
  <c r="V103" i="1" s="1"/>
  <c r="V104" i="1" a="1"/>
  <c r="V104" i="1" s="1"/>
  <c r="V105" i="1" a="1"/>
  <c r="V105" i="1" s="1"/>
  <c r="V106" i="1" a="1"/>
  <c r="V106" i="1" s="1"/>
  <c r="V107" i="1" a="1"/>
  <c r="V107" i="1" s="1"/>
  <c r="V108" i="1" a="1"/>
  <c r="V108" i="1" s="1"/>
  <c r="V109" i="1" a="1"/>
  <c r="V109" i="1" s="1"/>
  <c r="V110" i="1" a="1"/>
  <c r="V110" i="1" s="1"/>
  <c r="V111" i="1" a="1"/>
  <c r="V111" i="1" s="1"/>
  <c r="V112" i="1" a="1"/>
  <c r="V112" i="1" s="1"/>
  <c r="V113" i="1" a="1"/>
  <c r="V113" i="1" s="1"/>
  <c r="V114" i="1" a="1"/>
  <c r="V114" i="1" s="1"/>
  <c r="U2" i="1" a="1"/>
  <c r="U2" i="1" s="1"/>
  <c r="U3" i="1" a="1"/>
  <c r="U3" i="1" s="1"/>
  <c r="U4" i="1" a="1"/>
  <c r="U4" i="1" s="1"/>
  <c r="U5" i="1" a="1"/>
  <c r="U5" i="1" s="1"/>
  <c r="U6" i="1" a="1"/>
  <c r="U6" i="1" s="1"/>
  <c r="U7" i="1" a="1"/>
  <c r="U7" i="1" s="1"/>
  <c r="U8" i="1" a="1"/>
  <c r="U8" i="1" s="1"/>
  <c r="U9" i="1" a="1"/>
  <c r="U9" i="1" s="1"/>
  <c r="U10" i="1" a="1"/>
  <c r="U10" i="1" s="1"/>
  <c r="U11" i="1" a="1"/>
  <c r="U11" i="1" s="1"/>
  <c r="U12" i="1" a="1"/>
  <c r="U12" i="1" s="1"/>
  <c r="U13" i="1" a="1"/>
  <c r="U13" i="1" s="1"/>
  <c r="U14" i="1" a="1"/>
  <c r="U14" i="1" s="1"/>
  <c r="U15" i="1" a="1"/>
  <c r="U15" i="1"/>
  <c r="U16" i="1" a="1"/>
  <c r="U16" i="1" s="1"/>
  <c r="U17" i="1" a="1"/>
  <c r="U17" i="1" s="1"/>
  <c r="U18" i="1" a="1"/>
  <c r="U18" i="1" s="1"/>
  <c r="U19" i="1" a="1"/>
  <c r="U19" i="1" s="1"/>
  <c r="U20" i="1" a="1"/>
  <c r="U20" i="1" s="1"/>
  <c r="U21" i="1" a="1"/>
  <c r="U21" i="1" s="1"/>
  <c r="U22" i="1" a="1"/>
  <c r="U22" i="1" s="1"/>
  <c r="U23" i="1" a="1"/>
  <c r="U23" i="1" s="1"/>
  <c r="U24" i="1" a="1"/>
  <c r="U24" i="1" s="1"/>
  <c r="U25" i="1" a="1"/>
  <c r="U25" i="1" s="1"/>
  <c r="U26" i="1" a="1"/>
  <c r="U26" i="1" s="1"/>
  <c r="U27" i="1" a="1"/>
  <c r="U27" i="1" s="1"/>
  <c r="U28" i="1" a="1"/>
  <c r="U28" i="1" s="1"/>
  <c r="U29" i="1" a="1"/>
  <c r="U29" i="1" s="1"/>
  <c r="U30" i="1" a="1"/>
  <c r="U30" i="1" s="1"/>
  <c r="U31" i="1" a="1"/>
  <c r="U31" i="1" s="1"/>
  <c r="U32" i="1" a="1"/>
  <c r="U32" i="1"/>
  <c r="U33" i="1" a="1"/>
  <c r="U33" i="1" s="1"/>
  <c r="U34" i="1" a="1"/>
  <c r="U34" i="1" s="1"/>
  <c r="U35" i="1" a="1"/>
  <c r="U35" i="1" s="1"/>
  <c r="U36" i="1" a="1"/>
  <c r="U36" i="1" s="1"/>
  <c r="U37" i="1" a="1"/>
  <c r="U37" i="1" s="1"/>
  <c r="U38" i="1" a="1"/>
  <c r="U38" i="1" s="1"/>
  <c r="U39" i="1" a="1"/>
  <c r="U39" i="1" s="1"/>
  <c r="U40" i="1" a="1"/>
  <c r="U40" i="1" s="1"/>
  <c r="U41" i="1" a="1"/>
  <c r="U41" i="1" s="1"/>
  <c r="U42" i="1" a="1"/>
  <c r="U42" i="1" s="1"/>
  <c r="U43" i="1" a="1"/>
  <c r="U43" i="1" s="1"/>
  <c r="U44" i="1" a="1"/>
  <c r="U44" i="1" s="1"/>
  <c r="U45" i="1" a="1"/>
  <c r="U45" i="1" s="1"/>
  <c r="U46" i="1" a="1"/>
  <c r="U46" i="1" s="1"/>
  <c r="U47" i="1" a="1"/>
  <c r="U47" i="1"/>
  <c r="U48" i="1" a="1"/>
  <c r="U48" i="1" s="1"/>
  <c r="U49" i="1" a="1"/>
  <c r="U49" i="1" s="1"/>
  <c r="U50" i="1" a="1"/>
  <c r="U50" i="1" s="1"/>
  <c r="U51" i="1" a="1"/>
  <c r="U51" i="1" s="1"/>
  <c r="U52" i="1" a="1"/>
  <c r="U52" i="1" s="1"/>
  <c r="U53" i="1" a="1"/>
  <c r="U53" i="1" s="1"/>
  <c r="U54" i="1" a="1"/>
  <c r="U54" i="1" s="1"/>
  <c r="U55" i="1" a="1"/>
  <c r="U55" i="1" s="1"/>
  <c r="U56" i="1" a="1"/>
  <c r="U56" i="1" s="1"/>
  <c r="U57" i="1" a="1"/>
  <c r="U57" i="1" s="1"/>
  <c r="U58" i="1" a="1"/>
  <c r="U58" i="1" s="1"/>
  <c r="U59" i="1" a="1"/>
  <c r="U59" i="1" s="1"/>
  <c r="U60" i="1" a="1"/>
  <c r="U60" i="1" s="1"/>
  <c r="U61" i="1" a="1"/>
  <c r="U61" i="1" s="1"/>
  <c r="U62" i="1" a="1"/>
  <c r="U62" i="1" s="1"/>
  <c r="U63" i="1" a="1"/>
  <c r="U63" i="1" s="1"/>
  <c r="U64" i="1" a="1"/>
  <c r="U64" i="1" s="1"/>
  <c r="U65" i="1" a="1"/>
  <c r="U65" i="1" s="1"/>
  <c r="U66" i="1" a="1"/>
  <c r="U66" i="1" s="1"/>
  <c r="U67" i="1" a="1"/>
  <c r="U67" i="1" s="1"/>
  <c r="U68" i="1" a="1"/>
  <c r="U68" i="1" s="1"/>
  <c r="U69" i="1" a="1"/>
  <c r="U69" i="1" s="1"/>
  <c r="U70" i="1" a="1"/>
  <c r="U70" i="1" s="1"/>
  <c r="U71" i="1" a="1"/>
  <c r="U71" i="1"/>
  <c r="U72" i="1" a="1"/>
  <c r="U72" i="1" s="1"/>
  <c r="U73" i="1" a="1"/>
  <c r="U73" i="1" s="1"/>
  <c r="U74" i="1" a="1"/>
  <c r="U74" i="1" s="1"/>
  <c r="U75" i="1" a="1"/>
  <c r="U75" i="1" s="1"/>
  <c r="U76" i="1" a="1"/>
  <c r="U76" i="1" s="1"/>
  <c r="U77" i="1" a="1"/>
  <c r="U77" i="1" s="1"/>
  <c r="U78" i="1" a="1"/>
  <c r="U78" i="1" s="1"/>
  <c r="U79" i="1" a="1"/>
  <c r="U79" i="1" s="1"/>
  <c r="U80" i="1" a="1"/>
  <c r="U80" i="1" s="1"/>
  <c r="U81" i="1" a="1"/>
  <c r="U81" i="1" s="1"/>
  <c r="U82" i="1" a="1"/>
  <c r="U82" i="1" s="1"/>
  <c r="U83" i="1" a="1"/>
  <c r="U83" i="1" s="1"/>
  <c r="U84" i="1" a="1"/>
  <c r="U84" i="1" s="1"/>
  <c r="U85" i="1" a="1"/>
  <c r="U85" i="1" s="1"/>
  <c r="U86" i="1" a="1"/>
  <c r="U86" i="1" s="1"/>
  <c r="U87" i="1" a="1"/>
  <c r="U87" i="1" s="1"/>
  <c r="U88" i="1" a="1"/>
  <c r="U88" i="1" s="1"/>
  <c r="U89" i="1" a="1"/>
  <c r="U89" i="1" s="1"/>
  <c r="U90" i="1" a="1"/>
  <c r="U90" i="1" s="1"/>
  <c r="U91" i="1" a="1"/>
  <c r="U91" i="1" s="1"/>
  <c r="U92" i="1" a="1"/>
  <c r="U92" i="1" s="1"/>
  <c r="U93" i="1" a="1"/>
  <c r="U93" i="1" s="1"/>
  <c r="U94" i="1" a="1"/>
  <c r="U94" i="1" s="1"/>
  <c r="U95" i="1" a="1"/>
  <c r="U95" i="1" s="1"/>
  <c r="U96" i="1" a="1"/>
  <c r="U96" i="1" s="1"/>
  <c r="U97" i="1" a="1"/>
  <c r="U97" i="1" s="1"/>
  <c r="U98" i="1" a="1"/>
  <c r="U98" i="1" s="1"/>
  <c r="U99" i="1" a="1"/>
  <c r="U99" i="1" s="1"/>
  <c r="U100" i="1" a="1"/>
  <c r="U100" i="1" s="1"/>
  <c r="U101" i="1" a="1"/>
  <c r="U101" i="1" s="1"/>
  <c r="U102" i="1" a="1"/>
  <c r="U102" i="1" s="1"/>
  <c r="U103" i="1" a="1"/>
  <c r="U103" i="1" s="1"/>
  <c r="U104" i="1" a="1"/>
  <c r="U104" i="1" s="1"/>
  <c r="U105" i="1" a="1"/>
  <c r="U105" i="1" s="1"/>
  <c r="U106" i="1" a="1"/>
  <c r="U106" i="1" s="1"/>
  <c r="U107" i="1" a="1"/>
  <c r="U107" i="1" s="1"/>
  <c r="U108" i="1" a="1"/>
  <c r="U108" i="1" s="1"/>
  <c r="U109" i="1" a="1"/>
  <c r="U109" i="1" s="1"/>
  <c r="U110" i="1" a="1"/>
  <c r="U110" i="1" s="1"/>
  <c r="U111" i="1" a="1"/>
  <c r="U111" i="1" s="1"/>
  <c r="U112" i="1" a="1"/>
  <c r="U112" i="1" s="1"/>
  <c r="U113" i="1" a="1"/>
  <c r="U113" i="1" s="1"/>
  <c r="U114" i="1" a="1"/>
  <c r="U114" i="1" s="1"/>
  <c r="T2" i="1" a="1"/>
  <c r="T2" i="1" s="1"/>
  <c r="T3" i="1" a="1"/>
  <c r="T3" i="1" s="1"/>
  <c r="T4" i="1" a="1"/>
  <c r="T4" i="1" s="1"/>
  <c r="T5" i="1" a="1"/>
  <c r="T5" i="1" s="1"/>
  <c r="T6" i="1" a="1"/>
  <c r="T6" i="1" s="1"/>
  <c r="T7" i="1" a="1"/>
  <c r="T7" i="1" s="1"/>
  <c r="T8" i="1" a="1"/>
  <c r="T8" i="1" s="1"/>
  <c r="T9" i="1" a="1"/>
  <c r="T9" i="1" s="1"/>
  <c r="T10" i="1" a="1"/>
  <c r="T10" i="1" s="1"/>
  <c r="T11" i="1" a="1"/>
  <c r="T11" i="1" s="1"/>
  <c r="T12" i="1" a="1"/>
  <c r="T12" i="1" s="1"/>
  <c r="T13" i="1" a="1"/>
  <c r="T13" i="1" s="1"/>
  <c r="T14" i="1" a="1"/>
  <c r="T14" i="1" s="1"/>
  <c r="T15" i="1" a="1"/>
  <c r="T15" i="1" s="1"/>
  <c r="T16" i="1" a="1"/>
  <c r="T16" i="1" s="1"/>
  <c r="T17" i="1" a="1"/>
  <c r="T17" i="1" s="1"/>
  <c r="T18" i="1" a="1"/>
  <c r="T18" i="1" s="1"/>
  <c r="T19" i="1" a="1"/>
  <c r="T19" i="1" s="1"/>
  <c r="T20" i="1" a="1"/>
  <c r="T20" i="1" s="1"/>
  <c r="T21" i="1" a="1"/>
  <c r="T21" i="1" s="1"/>
  <c r="T22" i="1" a="1"/>
  <c r="T22" i="1" s="1"/>
  <c r="T23" i="1" a="1"/>
  <c r="T23" i="1" s="1"/>
  <c r="T24" i="1" a="1"/>
  <c r="T24" i="1" s="1"/>
  <c r="T25" i="1" a="1"/>
  <c r="T25" i="1" s="1"/>
  <c r="T26" i="1" a="1"/>
  <c r="T26" i="1" s="1"/>
  <c r="T27" i="1" a="1"/>
  <c r="T27" i="1" s="1"/>
  <c r="T28" i="1" a="1"/>
  <c r="T28" i="1" s="1"/>
  <c r="T29" i="1" a="1"/>
  <c r="T29" i="1" s="1"/>
  <c r="T30" i="1" a="1"/>
  <c r="T30" i="1" s="1"/>
  <c r="T31" i="1" a="1"/>
  <c r="T31" i="1" s="1"/>
  <c r="T32" i="1" a="1"/>
  <c r="T32" i="1" s="1"/>
  <c r="T33" i="1" a="1"/>
  <c r="T33" i="1" s="1"/>
  <c r="T34" i="1" a="1"/>
  <c r="T34" i="1" s="1"/>
  <c r="T35" i="1" a="1"/>
  <c r="T35" i="1" s="1"/>
  <c r="T36" i="1" a="1"/>
  <c r="T36" i="1" s="1"/>
  <c r="T37" i="1" a="1"/>
  <c r="T37" i="1" s="1"/>
  <c r="T38" i="1" a="1"/>
  <c r="T38" i="1" s="1"/>
  <c r="T39" i="1" a="1"/>
  <c r="T39" i="1" s="1"/>
  <c r="T40" i="1" a="1"/>
  <c r="T40" i="1" s="1"/>
  <c r="T41" i="1" a="1"/>
  <c r="T41" i="1" s="1"/>
  <c r="T42" i="1" a="1"/>
  <c r="T42" i="1" s="1"/>
  <c r="T43" i="1" a="1"/>
  <c r="T43" i="1" s="1"/>
  <c r="T44" i="1" a="1"/>
  <c r="T44" i="1" s="1"/>
  <c r="T45" i="1" a="1"/>
  <c r="T45" i="1" s="1"/>
  <c r="T46" i="1" a="1"/>
  <c r="T46" i="1"/>
  <c r="T47" i="1" a="1"/>
  <c r="T47" i="1" s="1"/>
  <c r="T48" i="1" a="1"/>
  <c r="T48" i="1" s="1"/>
  <c r="T49" i="1" a="1"/>
  <c r="T49" i="1" s="1"/>
  <c r="T50" i="1" a="1"/>
  <c r="T50" i="1" s="1"/>
  <c r="T51" i="1" a="1"/>
  <c r="T51" i="1" s="1"/>
  <c r="T52" i="1" a="1"/>
  <c r="T52" i="1" s="1"/>
  <c r="T53" i="1" a="1"/>
  <c r="T53" i="1" s="1"/>
  <c r="T54" i="1" a="1"/>
  <c r="T54" i="1" s="1"/>
  <c r="T55" i="1" a="1"/>
  <c r="T55" i="1" s="1"/>
  <c r="T56" i="1" a="1"/>
  <c r="T56" i="1" s="1"/>
  <c r="T57" i="1" a="1"/>
  <c r="T57" i="1" s="1"/>
  <c r="T58" i="1" a="1"/>
  <c r="T58" i="1" s="1"/>
  <c r="T59" i="1" a="1"/>
  <c r="T59" i="1" s="1"/>
  <c r="T60" i="1" a="1"/>
  <c r="T60" i="1" s="1"/>
  <c r="T61" i="1" a="1"/>
  <c r="T61" i="1" s="1"/>
  <c r="T62" i="1" a="1"/>
  <c r="T62" i="1" s="1"/>
  <c r="T63" i="1" a="1"/>
  <c r="T63" i="1" s="1"/>
  <c r="T64" i="1" a="1"/>
  <c r="T64" i="1" s="1"/>
  <c r="T65" i="1" a="1"/>
  <c r="T65" i="1" s="1"/>
  <c r="T66" i="1" a="1"/>
  <c r="T66" i="1" s="1"/>
  <c r="T67" i="1" a="1"/>
  <c r="T67" i="1" s="1"/>
  <c r="T68" i="1" a="1"/>
  <c r="T68" i="1" s="1"/>
  <c r="T69" i="1" a="1"/>
  <c r="T69" i="1" s="1"/>
  <c r="T70" i="1" a="1"/>
  <c r="T70" i="1" s="1"/>
  <c r="T71" i="1" a="1"/>
  <c r="T71" i="1" s="1"/>
  <c r="T72" i="1" a="1"/>
  <c r="T72" i="1" s="1"/>
  <c r="T73" i="1" a="1"/>
  <c r="T73" i="1" s="1"/>
  <c r="T74" i="1" a="1"/>
  <c r="T74" i="1" s="1"/>
  <c r="T75" i="1" a="1"/>
  <c r="T75" i="1" s="1"/>
  <c r="T76" i="1" a="1"/>
  <c r="T76" i="1" s="1"/>
  <c r="T77" i="1" a="1"/>
  <c r="T77" i="1" s="1"/>
  <c r="T78" i="1" a="1"/>
  <c r="T78" i="1" s="1"/>
  <c r="T79" i="1" a="1"/>
  <c r="T79" i="1" s="1"/>
  <c r="T80" i="1" a="1"/>
  <c r="T80" i="1" s="1"/>
  <c r="T81" i="1" a="1"/>
  <c r="T81" i="1" s="1"/>
  <c r="T82" i="1" a="1"/>
  <c r="T82" i="1" s="1"/>
  <c r="T83" i="1" a="1"/>
  <c r="T83" i="1" s="1"/>
  <c r="T84" i="1" a="1"/>
  <c r="T84" i="1" s="1"/>
  <c r="T85" i="1" a="1"/>
  <c r="T85" i="1" s="1"/>
  <c r="T86" i="1" a="1"/>
  <c r="T86" i="1" s="1"/>
  <c r="T87" i="1" a="1"/>
  <c r="T87" i="1" s="1"/>
  <c r="T88" i="1" a="1"/>
  <c r="T88" i="1" s="1"/>
  <c r="T89" i="1" a="1"/>
  <c r="T89" i="1" s="1"/>
  <c r="T90" i="1" a="1"/>
  <c r="T90" i="1" s="1"/>
  <c r="T91" i="1" a="1"/>
  <c r="T91" i="1" s="1"/>
  <c r="T92" i="1" a="1"/>
  <c r="T92" i="1" s="1"/>
  <c r="T93" i="1" a="1"/>
  <c r="T93" i="1" s="1"/>
  <c r="T94" i="1" a="1"/>
  <c r="T94" i="1" s="1"/>
  <c r="T95" i="1" a="1"/>
  <c r="T95" i="1" s="1"/>
  <c r="T96" i="1" a="1"/>
  <c r="T96" i="1" s="1"/>
  <c r="T97" i="1" a="1"/>
  <c r="T97" i="1" s="1"/>
  <c r="T98" i="1" a="1"/>
  <c r="T98" i="1" s="1"/>
  <c r="T99" i="1" a="1"/>
  <c r="T99" i="1" s="1"/>
  <c r="T100" i="1" a="1"/>
  <c r="T100" i="1" s="1"/>
  <c r="T101" i="1" a="1"/>
  <c r="T101" i="1" s="1"/>
  <c r="T102" i="1" a="1"/>
  <c r="T102" i="1" s="1"/>
  <c r="T103" i="1" a="1"/>
  <c r="T103" i="1" s="1"/>
  <c r="T104" i="1" a="1"/>
  <c r="T104" i="1" s="1"/>
  <c r="T105" i="1" a="1"/>
  <c r="T105" i="1" s="1"/>
  <c r="T106" i="1" a="1"/>
  <c r="T106" i="1" s="1"/>
  <c r="T107" i="1" a="1"/>
  <c r="T107" i="1" s="1"/>
  <c r="T108" i="1" a="1"/>
  <c r="T108" i="1" s="1"/>
  <c r="T109" i="1" a="1"/>
  <c r="T109" i="1" s="1"/>
  <c r="T110" i="1" a="1"/>
  <c r="T110" i="1" s="1"/>
  <c r="T111" i="1" a="1"/>
  <c r="T111" i="1" s="1"/>
  <c r="T112" i="1" a="1"/>
  <c r="T112" i="1" s="1"/>
  <c r="T113" i="1" a="1"/>
  <c r="T113" i="1" s="1"/>
  <c r="T114" i="1" a="1"/>
  <c r="T114" i="1" s="1"/>
  <c r="S2" i="1" a="1"/>
  <c r="S2" i="1" s="1"/>
  <c r="S3" i="1" a="1"/>
  <c r="S3" i="1" s="1"/>
  <c r="S4" i="1" a="1"/>
  <c r="S4" i="1" s="1"/>
  <c r="S5" i="1" a="1"/>
  <c r="S5" i="1" s="1"/>
  <c r="S6" i="1" a="1"/>
  <c r="S6" i="1" s="1"/>
  <c r="S7" i="1" a="1"/>
  <c r="S7" i="1" s="1"/>
  <c r="S8" i="1" a="1"/>
  <c r="S8" i="1" s="1"/>
  <c r="S9" i="1" a="1"/>
  <c r="S9" i="1" s="1"/>
  <c r="S10" i="1" a="1"/>
  <c r="S10" i="1" s="1"/>
  <c r="S11" i="1" a="1"/>
  <c r="S11" i="1" s="1"/>
  <c r="S12" i="1" a="1"/>
  <c r="S12" i="1" s="1"/>
  <c r="S13" i="1" a="1"/>
  <c r="S13" i="1" s="1"/>
  <c r="S14" i="1" a="1"/>
  <c r="S14" i="1" s="1"/>
  <c r="S15" i="1" a="1"/>
  <c r="S15" i="1" s="1"/>
  <c r="S16" i="1" a="1"/>
  <c r="S16" i="1" s="1"/>
  <c r="S17" i="1" a="1"/>
  <c r="S17" i="1" s="1"/>
  <c r="S18" i="1" a="1"/>
  <c r="S18" i="1" s="1"/>
  <c r="S19" i="1" a="1"/>
  <c r="S19" i="1" s="1"/>
  <c r="S20" i="1" a="1"/>
  <c r="S20" i="1" s="1"/>
  <c r="S21" i="1" a="1"/>
  <c r="S21" i="1" s="1"/>
  <c r="S22" i="1" a="1"/>
  <c r="S22" i="1" s="1"/>
  <c r="S23" i="1" a="1"/>
  <c r="S23" i="1"/>
  <c r="S24" i="1" a="1"/>
  <c r="S24" i="1"/>
  <c r="S25" i="1" a="1"/>
  <c r="S25" i="1" s="1"/>
  <c r="S26" i="1" a="1"/>
  <c r="S26" i="1" s="1"/>
  <c r="S27" i="1" a="1"/>
  <c r="S27" i="1" s="1"/>
  <c r="S28" i="1" a="1"/>
  <c r="S28" i="1" s="1"/>
  <c r="S29" i="1" a="1"/>
  <c r="S29" i="1" s="1"/>
  <c r="S30" i="1" a="1"/>
  <c r="S30" i="1" s="1"/>
  <c r="S31" i="1" a="1"/>
  <c r="S31" i="1" s="1"/>
  <c r="S32" i="1" a="1"/>
  <c r="S32" i="1" s="1"/>
  <c r="S33" i="1" a="1"/>
  <c r="S33" i="1" s="1"/>
  <c r="S34" i="1" a="1"/>
  <c r="S34" i="1" s="1"/>
  <c r="S35" i="1" a="1"/>
  <c r="S35" i="1" s="1"/>
  <c r="S36" i="1" a="1"/>
  <c r="S36" i="1" s="1"/>
  <c r="S37" i="1" a="1"/>
  <c r="S37" i="1"/>
  <c r="S38" i="1" a="1"/>
  <c r="S38" i="1" s="1"/>
  <c r="S39" i="1" a="1"/>
  <c r="S39" i="1" s="1"/>
  <c r="S40" i="1" a="1"/>
  <c r="S40" i="1" s="1"/>
  <c r="S41" i="1" a="1"/>
  <c r="S41" i="1" s="1"/>
  <c r="S42" i="1" a="1"/>
  <c r="S42" i="1" s="1"/>
  <c r="S43" i="1" a="1"/>
  <c r="S43" i="1" s="1"/>
  <c r="S44" i="1" a="1"/>
  <c r="S44" i="1" s="1"/>
  <c r="S45" i="1" a="1"/>
  <c r="S45" i="1" s="1"/>
  <c r="S46" i="1" a="1"/>
  <c r="S46" i="1" s="1"/>
  <c r="S47" i="1" a="1"/>
  <c r="S47" i="1" s="1"/>
  <c r="S48" i="1" a="1"/>
  <c r="S48" i="1" s="1"/>
  <c r="S49" i="1" a="1"/>
  <c r="S49" i="1" s="1"/>
  <c r="S50" i="1" a="1"/>
  <c r="S50" i="1" s="1"/>
  <c r="S51" i="1" a="1"/>
  <c r="S51" i="1" s="1"/>
  <c r="S52" i="1" a="1"/>
  <c r="S52" i="1" s="1"/>
  <c r="S53" i="1" a="1"/>
  <c r="S53" i="1"/>
  <c r="S54" i="1" a="1"/>
  <c r="S54" i="1" s="1"/>
  <c r="S55" i="1" a="1"/>
  <c r="S55" i="1" s="1"/>
  <c r="S56" i="1" a="1"/>
  <c r="S56" i="1" s="1"/>
  <c r="S57" i="1" a="1"/>
  <c r="S57" i="1" s="1"/>
  <c r="S58" i="1" a="1"/>
  <c r="S58" i="1" s="1"/>
  <c r="S59" i="1" a="1"/>
  <c r="S59" i="1" s="1"/>
  <c r="S60" i="1" a="1"/>
  <c r="S60" i="1" s="1"/>
  <c r="S61" i="1" a="1"/>
  <c r="S61" i="1" s="1"/>
  <c r="S62" i="1" a="1"/>
  <c r="S62" i="1" s="1"/>
  <c r="S63" i="1" a="1"/>
  <c r="S63" i="1" s="1"/>
  <c r="S64" i="1" a="1"/>
  <c r="S64" i="1"/>
  <c r="S65" i="1" a="1"/>
  <c r="S65" i="1" s="1"/>
  <c r="S66" i="1" a="1"/>
  <c r="S66" i="1" s="1"/>
  <c r="S67" i="1" a="1"/>
  <c r="S67" i="1" s="1"/>
  <c r="S68" i="1" a="1"/>
  <c r="S68" i="1" s="1"/>
  <c r="S69" i="1" a="1"/>
  <c r="S69" i="1" s="1"/>
  <c r="S70" i="1" a="1"/>
  <c r="S70" i="1" s="1"/>
  <c r="S71" i="1" a="1"/>
  <c r="S71" i="1" s="1"/>
  <c r="S72" i="1" a="1"/>
  <c r="S72" i="1" s="1"/>
  <c r="S73" i="1" a="1"/>
  <c r="S73" i="1" s="1"/>
  <c r="S74" i="1" a="1"/>
  <c r="S74" i="1" s="1"/>
  <c r="S75" i="1" a="1"/>
  <c r="S75" i="1" s="1"/>
  <c r="S76" i="1" a="1"/>
  <c r="S76" i="1" s="1"/>
  <c r="S77" i="1" a="1"/>
  <c r="S77" i="1" s="1"/>
  <c r="S78" i="1" a="1"/>
  <c r="S78" i="1" s="1"/>
  <c r="S79" i="1" a="1"/>
  <c r="S79" i="1" s="1"/>
  <c r="S80" i="1" a="1"/>
  <c r="S80" i="1" s="1"/>
  <c r="S81" i="1" a="1"/>
  <c r="S81" i="1" s="1"/>
  <c r="S82" i="1" a="1"/>
  <c r="S82" i="1" s="1"/>
  <c r="S83" i="1" a="1"/>
  <c r="S83" i="1" s="1"/>
  <c r="S84" i="1" a="1"/>
  <c r="S84" i="1" s="1"/>
  <c r="S85" i="1" a="1"/>
  <c r="S85" i="1" s="1"/>
  <c r="S86" i="1" a="1"/>
  <c r="S86" i="1" s="1"/>
  <c r="S87" i="1" a="1"/>
  <c r="S87" i="1" s="1"/>
  <c r="S88" i="1" a="1"/>
  <c r="S88" i="1" s="1"/>
  <c r="S89" i="1" a="1"/>
  <c r="S89" i="1" s="1"/>
  <c r="S90" i="1" a="1"/>
  <c r="S90" i="1" s="1"/>
  <c r="S91" i="1" a="1"/>
  <c r="S91" i="1" s="1"/>
  <c r="S92" i="1" a="1"/>
  <c r="S92" i="1" s="1"/>
  <c r="S93" i="1" a="1"/>
  <c r="S93" i="1" s="1"/>
  <c r="S94" i="1" a="1"/>
  <c r="S94" i="1" s="1"/>
  <c r="S95" i="1" a="1"/>
  <c r="S95" i="1" s="1"/>
  <c r="S96" i="1" a="1"/>
  <c r="S96" i="1" s="1"/>
  <c r="S97" i="1" a="1"/>
  <c r="S97" i="1" s="1"/>
  <c r="S98" i="1" a="1"/>
  <c r="S98" i="1" s="1"/>
  <c r="S99" i="1" a="1"/>
  <c r="S99" i="1" s="1"/>
  <c r="S100" i="1" a="1"/>
  <c r="S100" i="1" s="1"/>
  <c r="S101" i="1" a="1"/>
  <c r="S101" i="1" s="1"/>
  <c r="S102" i="1" a="1"/>
  <c r="S102" i="1" s="1"/>
  <c r="S103" i="1" a="1"/>
  <c r="S103" i="1" s="1"/>
  <c r="S104" i="1" a="1"/>
  <c r="S104" i="1" s="1"/>
  <c r="S105" i="1" a="1"/>
  <c r="S105" i="1" s="1"/>
  <c r="S106" i="1" a="1"/>
  <c r="S106" i="1" s="1"/>
  <c r="S107" i="1" a="1"/>
  <c r="S107" i="1" s="1"/>
  <c r="S108" i="1" a="1"/>
  <c r="S108" i="1" s="1"/>
  <c r="S109" i="1" a="1"/>
  <c r="S109" i="1" s="1"/>
  <c r="S110" i="1" a="1"/>
  <c r="S110" i="1" s="1"/>
  <c r="S111" i="1" a="1"/>
  <c r="S111" i="1" s="1"/>
  <c r="S112" i="1" a="1"/>
  <c r="S112" i="1" s="1"/>
  <c r="S113" i="1" a="1"/>
  <c r="S113" i="1" s="1"/>
  <c r="S114" i="1" a="1"/>
  <c r="S114" i="1" s="1"/>
  <c r="R2" i="1" a="1"/>
  <c r="R2" i="1" s="1"/>
  <c r="R3" i="1" a="1"/>
  <c r="R3" i="1" s="1"/>
  <c r="R4" i="1" a="1"/>
  <c r="R4" i="1" s="1"/>
  <c r="R5" i="1" a="1"/>
  <c r="R5" i="1" s="1"/>
  <c r="R6" i="1" a="1"/>
  <c r="R6" i="1" s="1"/>
  <c r="R7" i="1" a="1"/>
  <c r="R7" i="1" s="1"/>
  <c r="R8" i="1" a="1"/>
  <c r="R8" i="1" s="1"/>
  <c r="R9" i="1" a="1"/>
  <c r="R9" i="1"/>
  <c r="R10" i="1" a="1"/>
  <c r="R10" i="1" s="1"/>
  <c r="R11" i="1" a="1"/>
  <c r="R11" i="1" s="1"/>
  <c r="R12" i="1" a="1"/>
  <c r="R12" i="1" s="1"/>
  <c r="R13" i="1" a="1"/>
  <c r="R13" i="1" s="1"/>
  <c r="R14" i="1" a="1"/>
  <c r="R14" i="1" s="1"/>
  <c r="R15" i="1" a="1"/>
  <c r="R15" i="1" s="1"/>
  <c r="R16" i="1" a="1"/>
  <c r="R16" i="1" s="1"/>
  <c r="R17" i="1" a="1"/>
  <c r="R17" i="1" s="1"/>
  <c r="R18" i="1" a="1"/>
  <c r="R18" i="1" s="1"/>
  <c r="R19" i="1" a="1"/>
  <c r="R19" i="1" s="1"/>
  <c r="R20" i="1" a="1"/>
  <c r="R20" i="1" s="1"/>
  <c r="R21" i="1" a="1"/>
  <c r="R21" i="1" s="1"/>
  <c r="R22" i="1" a="1"/>
  <c r="R22" i="1" s="1"/>
  <c r="R23" i="1" a="1"/>
  <c r="R23" i="1" s="1"/>
  <c r="R24" i="1" a="1"/>
  <c r="R24" i="1" s="1"/>
  <c r="R25" i="1" a="1"/>
  <c r="R25" i="1" s="1"/>
  <c r="R26" i="1" a="1"/>
  <c r="R26" i="1" s="1"/>
  <c r="R27" i="1" a="1"/>
  <c r="R27" i="1" s="1"/>
  <c r="R28" i="1" a="1"/>
  <c r="R28" i="1" s="1"/>
  <c r="R29" i="1" a="1"/>
  <c r="R29" i="1" s="1"/>
  <c r="R30" i="1" a="1"/>
  <c r="R30" i="1" s="1"/>
  <c r="R31" i="1" a="1"/>
  <c r="R31" i="1" s="1"/>
  <c r="R32" i="1" a="1"/>
  <c r="R32" i="1" s="1"/>
  <c r="R33" i="1" a="1"/>
  <c r="R33" i="1" s="1"/>
  <c r="R34" i="1" a="1"/>
  <c r="R34" i="1" s="1"/>
  <c r="R35" i="1" a="1"/>
  <c r="R35" i="1" s="1"/>
  <c r="R36" i="1" a="1"/>
  <c r="R36" i="1" s="1"/>
  <c r="R37" i="1" a="1"/>
  <c r="R37" i="1" s="1"/>
  <c r="R38" i="1" a="1"/>
  <c r="R38" i="1" s="1"/>
  <c r="R39" i="1" a="1"/>
  <c r="R39" i="1" s="1"/>
  <c r="R40" i="1" a="1"/>
  <c r="R40" i="1" s="1"/>
  <c r="R41" i="1" a="1"/>
  <c r="R41" i="1" s="1"/>
  <c r="R42" i="1" a="1"/>
  <c r="R42" i="1"/>
  <c r="R43" i="1" a="1"/>
  <c r="R43" i="1" s="1"/>
  <c r="R44" i="1" a="1"/>
  <c r="R44" i="1" s="1"/>
  <c r="R45" i="1" a="1"/>
  <c r="R45" i="1" s="1"/>
  <c r="R46" i="1" a="1"/>
  <c r="R46" i="1" s="1"/>
  <c r="R47" i="1" a="1"/>
  <c r="R47" i="1" s="1"/>
  <c r="R48" i="1" a="1"/>
  <c r="R48" i="1" s="1"/>
  <c r="R49" i="1" a="1"/>
  <c r="R49" i="1" s="1"/>
  <c r="R50" i="1" a="1"/>
  <c r="R50" i="1" s="1"/>
  <c r="R51" i="1" a="1"/>
  <c r="R51" i="1" s="1"/>
  <c r="R52" i="1" a="1"/>
  <c r="R52" i="1" s="1"/>
  <c r="R53" i="1" a="1"/>
  <c r="R53" i="1" s="1"/>
  <c r="R54" i="1" a="1"/>
  <c r="R54" i="1"/>
  <c r="R55" i="1" a="1"/>
  <c r="R55" i="1" s="1"/>
  <c r="R56" i="1" a="1"/>
  <c r="R56" i="1" s="1"/>
  <c r="R57" i="1" a="1"/>
  <c r="R57" i="1" s="1"/>
  <c r="R58" i="1" a="1"/>
  <c r="R58" i="1" s="1"/>
  <c r="R59" i="1" a="1"/>
  <c r="R59" i="1" s="1"/>
  <c r="R60" i="1" a="1"/>
  <c r="R60" i="1" s="1"/>
  <c r="R61" i="1" a="1"/>
  <c r="R61" i="1" s="1"/>
  <c r="R62" i="1" a="1"/>
  <c r="R62" i="1" s="1"/>
  <c r="R63" i="1" a="1"/>
  <c r="R63" i="1" s="1"/>
  <c r="R64" i="1" a="1"/>
  <c r="R64" i="1" s="1"/>
  <c r="R65" i="1" a="1"/>
  <c r="R65" i="1" s="1"/>
  <c r="R66" i="1" a="1"/>
  <c r="R66" i="1" s="1"/>
  <c r="R67" i="1" a="1"/>
  <c r="R67" i="1" s="1"/>
  <c r="R68" i="1" a="1"/>
  <c r="R68" i="1" s="1"/>
  <c r="R69" i="1" a="1"/>
  <c r="R69" i="1" s="1"/>
  <c r="R70" i="1" a="1"/>
  <c r="R70" i="1" s="1"/>
  <c r="R71" i="1" a="1"/>
  <c r="R71" i="1" s="1"/>
  <c r="R72" i="1" a="1"/>
  <c r="R72" i="1" s="1"/>
  <c r="R73" i="1" a="1"/>
  <c r="R73" i="1" s="1"/>
  <c r="R74" i="1" a="1"/>
  <c r="R74" i="1" s="1"/>
  <c r="R75" i="1" a="1"/>
  <c r="R75" i="1" s="1"/>
  <c r="R76" i="1" a="1"/>
  <c r="R76" i="1" s="1"/>
  <c r="R77" i="1" a="1"/>
  <c r="R77" i="1" s="1"/>
  <c r="R78" i="1" a="1"/>
  <c r="R78" i="1" s="1"/>
  <c r="R79" i="1" a="1"/>
  <c r="R79" i="1" s="1"/>
  <c r="R80" i="1" a="1"/>
  <c r="R80" i="1" s="1"/>
  <c r="R81" i="1" a="1"/>
  <c r="R81" i="1" s="1"/>
  <c r="R82" i="1" a="1"/>
  <c r="R82" i="1" s="1"/>
  <c r="R83" i="1" a="1"/>
  <c r="R83" i="1" s="1"/>
  <c r="R84" i="1" a="1"/>
  <c r="R84" i="1" s="1"/>
  <c r="R85" i="1" a="1"/>
  <c r="R85" i="1" s="1"/>
  <c r="R86" i="1" a="1"/>
  <c r="R86" i="1" s="1"/>
  <c r="R87" i="1" a="1"/>
  <c r="R87" i="1" s="1"/>
  <c r="R88" i="1" a="1"/>
  <c r="R88" i="1" s="1"/>
  <c r="R89" i="1" a="1"/>
  <c r="R89" i="1"/>
  <c r="R90" i="1" a="1"/>
  <c r="R90" i="1" s="1"/>
  <c r="R91" i="1" a="1"/>
  <c r="R91" i="1" s="1"/>
  <c r="R92" i="1" a="1"/>
  <c r="R92" i="1" s="1"/>
  <c r="R93" i="1" a="1"/>
  <c r="R93" i="1" s="1"/>
  <c r="R94" i="1" a="1"/>
  <c r="R94" i="1"/>
  <c r="R95" i="1" a="1"/>
  <c r="R95" i="1" s="1"/>
  <c r="R96" i="1" a="1"/>
  <c r="R96" i="1" s="1"/>
  <c r="R97" i="1" a="1"/>
  <c r="R97" i="1" s="1"/>
  <c r="R98" i="1" a="1"/>
  <c r="R98" i="1" s="1"/>
  <c r="R99" i="1" a="1"/>
  <c r="R99" i="1" s="1"/>
  <c r="R100" i="1" a="1"/>
  <c r="R100" i="1" s="1"/>
  <c r="R101" i="1" a="1"/>
  <c r="R101" i="1" s="1"/>
  <c r="R102" i="1" a="1"/>
  <c r="R102" i="1" s="1"/>
  <c r="R103" i="1" a="1"/>
  <c r="R103" i="1" s="1"/>
  <c r="R104" i="1" a="1"/>
  <c r="R104" i="1" s="1"/>
  <c r="R105" i="1" a="1"/>
  <c r="R105" i="1" s="1"/>
  <c r="R106" i="1" a="1"/>
  <c r="R106" i="1" s="1"/>
  <c r="R107" i="1" a="1"/>
  <c r="R107" i="1" s="1"/>
  <c r="R108" i="1" a="1"/>
  <c r="R108" i="1" s="1"/>
  <c r="R109" i="1" a="1"/>
  <c r="R109" i="1" s="1"/>
  <c r="R110" i="1" a="1"/>
  <c r="R110" i="1" s="1"/>
  <c r="R111" i="1" a="1"/>
  <c r="R111" i="1" s="1"/>
  <c r="R112" i="1" a="1"/>
  <c r="R112" i="1" s="1"/>
  <c r="R113" i="1" a="1"/>
  <c r="R113" i="1" s="1"/>
  <c r="R114" i="1" a="1"/>
  <c r="R114" i="1" s="1"/>
  <c r="C2" i="3"/>
  <c r="Q2" i="1" s="1" a="1"/>
  <c r="Q2" i="1" s="1"/>
  <c r="C3" i="3"/>
  <c r="Q59" i="1" s="1" a="1"/>
  <c r="Q59" i="1" s="1"/>
  <c r="C4" i="3"/>
  <c r="Q83" i="1" s="1" a="1"/>
  <c r="Q83" i="1" s="1"/>
  <c r="C5" i="3"/>
  <c r="O2" i="1"/>
  <c r="O3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I23" i="4" l="1"/>
  <c r="I31" i="4"/>
  <c r="B23" i="4"/>
  <c r="P23" i="4"/>
  <c r="B31" i="4"/>
  <c r="P31" i="4" s="1"/>
  <c r="I12" i="4"/>
  <c r="AC52" i="1"/>
  <c r="AB50" i="1"/>
  <c r="AB34" i="1"/>
  <c r="AC35" i="1"/>
  <c r="AB25" i="1"/>
  <c r="AC26" i="1"/>
  <c r="AB19" i="1"/>
  <c r="AB9" i="1"/>
  <c r="AC19" i="1"/>
  <c r="AC36" i="1"/>
  <c r="AC20" i="1"/>
  <c r="AB3" i="1"/>
  <c r="AC10" i="1"/>
  <c r="AC51" i="1"/>
  <c r="AB105" i="1"/>
  <c r="AC106" i="1"/>
  <c r="AB98" i="1"/>
  <c r="AC100" i="1"/>
  <c r="AB41" i="1"/>
  <c r="AB35" i="1"/>
  <c r="AB114" i="1"/>
  <c r="AB89" i="1"/>
  <c r="AC99" i="1"/>
  <c r="AB83" i="1"/>
  <c r="AC74" i="1"/>
  <c r="AB82" i="1"/>
  <c r="AC68" i="1"/>
  <c r="AB2" i="1"/>
  <c r="AB73" i="1"/>
  <c r="AC67" i="1"/>
  <c r="AB67" i="1"/>
  <c r="AC58" i="1"/>
  <c r="AB99" i="1"/>
  <c r="AB18" i="1"/>
  <c r="AC11" i="1"/>
  <c r="AC27" i="1"/>
  <c r="AC43" i="1"/>
  <c r="AC59" i="1"/>
  <c r="AC75" i="1"/>
  <c r="AC91" i="1"/>
  <c r="AC107" i="1"/>
  <c r="AB10" i="1"/>
  <c r="AB26" i="1"/>
  <c r="AB42" i="1"/>
  <c r="AB58" i="1"/>
  <c r="AB74" i="1"/>
  <c r="AB90" i="1"/>
  <c r="AB106" i="1"/>
  <c r="AC30" i="1"/>
  <c r="AC62" i="1"/>
  <c r="AC94" i="1"/>
  <c r="AB13" i="1"/>
  <c r="AB45" i="1"/>
  <c r="AB77" i="1"/>
  <c r="AC15" i="1"/>
  <c r="AC31" i="1"/>
  <c r="AC47" i="1"/>
  <c r="AC63" i="1"/>
  <c r="AC79" i="1"/>
  <c r="AC95" i="1"/>
  <c r="AB14" i="1"/>
  <c r="AB30" i="1"/>
  <c r="AB46" i="1"/>
  <c r="AB62" i="1"/>
  <c r="AB78" i="1"/>
  <c r="AB94" i="1"/>
  <c r="AB110" i="1"/>
  <c r="AC16" i="1"/>
  <c r="AC32" i="1"/>
  <c r="AC48" i="1"/>
  <c r="AC64" i="1"/>
  <c r="AC80" i="1"/>
  <c r="AC96" i="1"/>
  <c r="AC112" i="1"/>
  <c r="AB15" i="1"/>
  <c r="AB31" i="1"/>
  <c r="AB47" i="1"/>
  <c r="AB63" i="1"/>
  <c r="AB79" i="1"/>
  <c r="AB95" i="1"/>
  <c r="AB111" i="1"/>
  <c r="AC12" i="1"/>
  <c r="AC28" i="1"/>
  <c r="AC44" i="1"/>
  <c r="AC60" i="1"/>
  <c r="AC76" i="1"/>
  <c r="AC92" i="1"/>
  <c r="AC108" i="1"/>
  <c r="AB11" i="1"/>
  <c r="AB27" i="1"/>
  <c r="AB43" i="1"/>
  <c r="AB59" i="1"/>
  <c r="AB75" i="1"/>
  <c r="AB91" i="1"/>
  <c r="AB107" i="1"/>
  <c r="AC14" i="1"/>
  <c r="AC46" i="1"/>
  <c r="AC78" i="1"/>
  <c r="AC110" i="1"/>
  <c r="AB29" i="1"/>
  <c r="AB61" i="1"/>
  <c r="AB93" i="1"/>
  <c r="AC17" i="1"/>
  <c r="AC33" i="1"/>
  <c r="AC49" i="1"/>
  <c r="AC65" i="1"/>
  <c r="AC81" i="1"/>
  <c r="AC97" i="1"/>
  <c r="AC113" i="1"/>
  <c r="AB16" i="1"/>
  <c r="AB32" i="1"/>
  <c r="AB48" i="1"/>
  <c r="AB64" i="1"/>
  <c r="AB80" i="1"/>
  <c r="AB96" i="1"/>
  <c r="AB112" i="1"/>
  <c r="AC2" i="1"/>
  <c r="AC18" i="1"/>
  <c r="AC34" i="1"/>
  <c r="AC50" i="1"/>
  <c r="AC66" i="1"/>
  <c r="AC82" i="1"/>
  <c r="AC114" i="1"/>
  <c r="AB17" i="1"/>
  <c r="AB33" i="1"/>
  <c r="AB49" i="1"/>
  <c r="AB81" i="1"/>
  <c r="AB113" i="1"/>
  <c r="AC13" i="1"/>
  <c r="AC29" i="1"/>
  <c r="AC45" i="1"/>
  <c r="AC61" i="1"/>
  <c r="AC77" i="1"/>
  <c r="AC93" i="1"/>
  <c r="AC109" i="1"/>
  <c r="AB12" i="1"/>
  <c r="AB28" i="1"/>
  <c r="AB44" i="1"/>
  <c r="AB60" i="1"/>
  <c r="AB76" i="1"/>
  <c r="AB92" i="1"/>
  <c r="AB108" i="1"/>
  <c r="AB109" i="1"/>
  <c r="AC111" i="1"/>
  <c r="AC98" i="1"/>
  <c r="AB65" i="1"/>
  <c r="AB97" i="1"/>
  <c r="AC5" i="1"/>
  <c r="AC21" i="1"/>
  <c r="AC37" i="1"/>
  <c r="AC53" i="1"/>
  <c r="AC69" i="1"/>
  <c r="AC85" i="1"/>
  <c r="AC101" i="1"/>
  <c r="AB4" i="1"/>
  <c r="AE2" i="1" s="1" a="1"/>
  <c r="AE2" i="1" s="1"/>
  <c r="AB20" i="1"/>
  <c r="AB36" i="1"/>
  <c r="AB52" i="1"/>
  <c r="AB68" i="1"/>
  <c r="AB84" i="1"/>
  <c r="AB100" i="1"/>
  <c r="AC6" i="1"/>
  <c r="AC22" i="1"/>
  <c r="AC38" i="1"/>
  <c r="AC54" i="1"/>
  <c r="AC70" i="1"/>
  <c r="AC86" i="1"/>
  <c r="AC102" i="1"/>
  <c r="AB5" i="1"/>
  <c r="AB21" i="1"/>
  <c r="AB37" i="1"/>
  <c r="AB53" i="1"/>
  <c r="AB69" i="1"/>
  <c r="AB85" i="1"/>
  <c r="AB101" i="1"/>
  <c r="AC7" i="1"/>
  <c r="AC23" i="1"/>
  <c r="AC39" i="1"/>
  <c r="AC55" i="1"/>
  <c r="AC71" i="1"/>
  <c r="AC87" i="1"/>
  <c r="AC103" i="1"/>
  <c r="AB6" i="1"/>
  <c r="AB22" i="1"/>
  <c r="AB38" i="1"/>
  <c r="AB54" i="1"/>
  <c r="AB70" i="1"/>
  <c r="AB86" i="1"/>
  <c r="AB102" i="1"/>
  <c r="AC8" i="1"/>
  <c r="AC24" i="1"/>
  <c r="AC40" i="1"/>
  <c r="AC56" i="1"/>
  <c r="AC72" i="1"/>
  <c r="AC88" i="1"/>
  <c r="AC104" i="1"/>
  <c r="AB7" i="1"/>
  <c r="AB23" i="1"/>
  <c r="AB39" i="1"/>
  <c r="AB55" i="1"/>
  <c r="AB71" i="1"/>
  <c r="AB87" i="1"/>
  <c r="AB103" i="1"/>
  <c r="AC9" i="1"/>
  <c r="AC25" i="1"/>
  <c r="AC41" i="1"/>
  <c r="AC57" i="1"/>
  <c r="AC73" i="1"/>
  <c r="AC89" i="1"/>
  <c r="AC105" i="1"/>
  <c r="AB8" i="1"/>
  <c r="AB24" i="1"/>
  <c r="AB40" i="1"/>
  <c r="AB56" i="1"/>
  <c r="AB72" i="1"/>
  <c r="AB88" i="1"/>
  <c r="AB104" i="1"/>
  <c r="AB66" i="1"/>
  <c r="AC90" i="1"/>
  <c r="AC4" i="1"/>
  <c r="AB57" i="1"/>
  <c r="AC84" i="1"/>
  <c r="AC3" i="1"/>
  <c r="AB51" i="1"/>
  <c r="AC83" i="1"/>
  <c r="P6" i="1" a="1"/>
  <c r="P6" i="1" s="1"/>
  <c r="Q57" i="1" a="1"/>
  <c r="Q57" i="1" s="1"/>
  <c r="P70" i="1" a="1"/>
  <c r="P70" i="1" s="1"/>
  <c r="Q46" i="1" a="1"/>
  <c r="Q46" i="1" s="1"/>
  <c r="Q71" i="1" a="1"/>
  <c r="Q71" i="1" s="1"/>
  <c r="Q58" i="1" a="1"/>
  <c r="Q58" i="1" s="1"/>
  <c r="P60" i="1" a="1"/>
  <c r="P60" i="1" s="1"/>
  <c r="Q35" i="1" a="1"/>
  <c r="Q35" i="1" s="1"/>
  <c r="P81" i="1" a="1"/>
  <c r="P81" i="1" s="1"/>
  <c r="P59" i="1" a="1"/>
  <c r="P59" i="1" s="1"/>
  <c r="Q34" i="1" a="1"/>
  <c r="Q34" i="1" s="1"/>
  <c r="Q47" i="1" a="1"/>
  <c r="Q47" i="1" s="1"/>
  <c r="P49" i="1" a="1"/>
  <c r="P49" i="1" s="1"/>
  <c r="P17" i="1" a="1"/>
  <c r="P17" i="1" s="1"/>
  <c r="P92" i="1" a="1"/>
  <c r="P92" i="1" s="1"/>
  <c r="Q23" i="1" a="1"/>
  <c r="Q23" i="1" s="1"/>
  <c r="Q70" i="1" a="1"/>
  <c r="Q70" i="1" s="1"/>
  <c r="P38" i="1" a="1"/>
  <c r="P38" i="1" s="1"/>
  <c r="P27" i="1" a="1"/>
  <c r="P27" i="1" s="1"/>
  <c r="P28" i="1" a="1"/>
  <c r="P28" i="1" s="1"/>
  <c r="Q12" i="1" a="1"/>
  <c r="Q12" i="1" s="1"/>
  <c r="P58" i="1" a="1"/>
  <c r="P58" i="1" s="1"/>
  <c r="Q11" i="1" a="1"/>
  <c r="Q11" i="1" s="1"/>
  <c r="P47" i="1" a="1"/>
  <c r="P47" i="1" s="1"/>
  <c r="Q56" i="1" a="1"/>
  <c r="Q56" i="1" s="1"/>
  <c r="P36" i="1" a="1"/>
  <c r="P36" i="1" s="1"/>
  <c r="Q21" i="1" a="1"/>
  <c r="Q21" i="1" s="1"/>
  <c r="P67" i="1" a="1"/>
  <c r="P67" i="1" s="1"/>
  <c r="Q67" i="1" a="1"/>
  <c r="Q67" i="1" s="1"/>
  <c r="P100" i="1" a="1"/>
  <c r="P100" i="1" s="1"/>
  <c r="Q102" i="1" a="1"/>
  <c r="Q102" i="1" s="1"/>
  <c r="Q54" i="1" a="1"/>
  <c r="Q54" i="1" s="1"/>
  <c r="P55" i="1" a="1"/>
  <c r="P55" i="1" s="1"/>
  <c r="Q114" i="1" a="1"/>
  <c r="Q114" i="1" s="1"/>
  <c r="Q65" i="1" a="1"/>
  <c r="Q65" i="1" s="1"/>
  <c r="Q53" i="1" a="1"/>
  <c r="Q53" i="1" s="1"/>
  <c r="Q41" i="1" a="1"/>
  <c r="Q41" i="1" s="1"/>
  <c r="Q30" i="1" a="1"/>
  <c r="Q30" i="1" s="1"/>
  <c r="Q19" i="1" a="1"/>
  <c r="Q19" i="1" s="1"/>
  <c r="P112" i="1" a="1"/>
  <c r="P112" i="1" s="1"/>
  <c r="P98" i="1" a="1"/>
  <c r="P98" i="1" s="1"/>
  <c r="P76" i="1" a="1"/>
  <c r="P76" i="1" s="1"/>
  <c r="P65" i="1" a="1"/>
  <c r="P65" i="1" s="1"/>
  <c r="P44" i="1" a="1"/>
  <c r="P44" i="1" s="1"/>
  <c r="P33" i="1" a="1"/>
  <c r="P33" i="1" s="1"/>
  <c r="P12" i="1" a="1"/>
  <c r="P12" i="1" s="1"/>
  <c r="Q113" i="1" a="1"/>
  <c r="Q113" i="1" s="1"/>
  <c r="Q88" i="1" a="1"/>
  <c r="Q88" i="1" s="1"/>
  <c r="Q64" i="1" a="1"/>
  <c r="Q64" i="1" s="1"/>
  <c r="Q29" i="1" a="1"/>
  <c r="Q29" i="1" s="1"/>
  <c r="Q18" i="1" a="1"/>
  <c r="Q18" i="1" s="1"/>
  <c r="Q7" i="1" a="1"/>
  <c r="Q7" i="1" s="1"/>
  <c r="Q81" i="1" a="1"/>
  <c r="Q81" i="1" s="1"/>
  <c r="P90" i="1" a="1"/>
  <c r="P90" i="1" s="1"/>
  <c r="P16" i="1" a="1"/>
  <c r="P16" i="1" s="1"/>
  <c r="Q69" i="1" a="1"/>
  <c r="Q69" i="1" s="1"/>
  <c r="P102" i="1" a="1"/>
  <c r="P102" i="1" s="1"/>
  <c r="P15" i="1" a="1"/>
  <c r="P15" i="1" s="1"/>
  <c r="Q10" i="1" a="1"/>
  <c r="Q10" i="1" s="1"/>
  <c r="P25" i="1" a="1"/>
  <c r="P25" i="1" s="1"/>
  <c r="Q9" i="1" a="1"/>
  <c r="Q9" i="1" s="1"/>
  <c r="P14" i="1" a="1"/>
  <c r="P14" i="1" s="1"/>
  <c r="Q91" i="1" a="1"/>
  <c r="Q91" i="1" s="1"/>
  <c r="P88" i="1" a="1"/>
  <c r="P88" i="1" s="1"/>
  <c r="Q90" i="1" a="1"/>
  <c r="Q90" i="1" s="1"/>
  <c r="Q20" i="1" a="1"/>
  <c r="Q20" i="1" s="1"/>
  <c r="P77" i="1" a="1"/>
  <c r="P77" i="1" s="1"/>
  <c r="P13" i="1" a="1"/>
  <c r="P13" i="1" s="1"/>
  <c r="P75" i="1" a="1"/>
  <c r="P75" i="1" s="1"/>
  <c r="P11" i="1" a="1"/>
  <c r="P11" i="1" s="1"/>
  <c r="Q52" i="1" a="1"/>
  <c r="Q52" i="1" s="1"/>
  <c r="Q40" i="1" a="1"/>
  <c r="Q40" i="1" s="1"/>
  <c r="Q17" i="1" a="1"/>
  <c r="Q17" i="1" s="1"/>
  <c r="P110" i="1" a="1"/>
  <c r="P110" i="1" s="1"/>
  <c r="P97" i="1" a="1"/>
  <c r="P97" i="1" s="1"/>
  <c r="P74" i="1" a="1"/>
  <c r="P74" i="1" s="1"/>
  <c r="P64" i="1" a="1"/>
  <c r="P64" i="1" s="1"/>
  <c r="P42" i="1" a="1"/>
  <c r="P42" i="1" s="1"/>
  <c r="P32" i="1" a="1"/>
  <c r="P32" i="1" s="1"/>
  <c r="P10" i="1" a="1"/>
  <c r="P10" i="1" s="1"/>
  <c r="Q111" i="1" a="1"/>
  <c r="Q111" i="1" s="1"/>
  <c r="Q99" i="1" a="1"/>
  <c r="Q99" i="1" s="1"/>
  <c r="Q87" i="1" a="1"/>
  <c r="Q87" i="1" s="1"/>
  <c r="Q75" i="1" a="1"/>
  <c r="Q75" i="1" s="1"/>
  <c r="Q63" i="1" a="1"/>
  <c r="Q63" i="1" s="1"/>
  <c r="Q51" i="1" a="1"/>
  <c r="Q51" i="1" s="1"/>
  <c r="Q28" i="1" a="1"/>
  <c r="Q28" i="1" s="1"/>
  <c r="Q6" i="1" a="1"/>
  <c r="Q6" i="1" s="1"/>
  <c r="P91" i="1" a="1"/>
  <c r="P91" i="1" s="1"/>
  <c r="P80" i="1" a="1"/>
  <c r="P80" i="1" s="1"/>
  <c r="Q93" i="1" a="1"/>
  <c r="Q93" i="1" s="1"/>
  <c r="P79" i="1" a="1"/>
  <c r="P79" i="1" s="1"/>
  <c r="Q80" i="1" a="1"/>
  <c r="Q80" i="1" s="1"/>
  <c r="P68" i="1" a="1"/>
  <c r="P68" i="1" s="1"/>
  <c r="Q44" i="1" a="1"/>
  <c r="Q44" i="1" s="1"/>
  <c r="P46" i="1" a="1"/>
  <c r="P46" i="1" s="1"/>
  <c r="Q43" i="1" a="1"/>
  <c r="Q43" i="1" s="1"/>
  <c r="P56" i="1" a="1"/>
  <c r="P56" i="1" s="1"/>
  <c r="Q42" i="1" a="1"/>
  <c r="Q42" i="1" s="1"/>
  <c r="P45" i="1" a="1"/>
  <c r="P45" i="1" s="1"/>
  <c r="P111" i="1" a="1"/>
  <c r="P111" i="1" s="1"/>
  <c r="Q100" i="1" a="1"/>
  <c r="Q100" i="1" s="1"/>
  <c r="P85" i="1" a="1"/>
  <c r="P85" i="1" s="1"/>
  <c r="P63" i="1" a="1"/>
  <c r="P63" i="1" s="1"/>
  <c r="P53" i="1" a="1"/>
  <c r="P53" i="1" s="1"/>
  <c r="P31" i="1" a="1"/>
  <c r="P31" i="1" s="1"/>
  <c r="P21" i="1" a="1"/>
  <c r="P21" i="1" s="1"/>
  <c r="Q110" i="1" a="1"/>
  <c r="Q110" i="1" s="1"/>
  <c r="Q98" i="1" a="1"/>
  <c r="Q98" i="1" s="1"/>
  <c r="Q86" i="1" a="1"/>
  <c r="Q86" i="1" s="1"/>
  <c r="Q74" i="1" a="1"/>
  <c r="Q74" i="1" s="1"/>
  <c r="Q62" i="1" a="1"/>
  <c r="Q62" i="1" s="1"/>
  <c r="Q50" i="1" a="1"/>
  <c r="Q50" i="1" s="1"/>
  <c r="Q39" i="1" a="1"/>
  <c r="Q39" i="1" s="1"/>
  <c r="Q27" i="1" a="1"/>
  <c r="Q27" i="1" s="1"/>
  <c r="Q16" i="1" a="1"/>
  <c r="Q16" i="1" s="1"/>
  <c r="Q5" i="1" a="1"/>
  <c r="Q5" i="1" s="1"/>
  <c r="Q95" i="1" a="1"/>
  <c r="Q95" i="1" s="1"/>
  <c r="Q94" i="1" a="1"/>
  <c r="Q94" i="1" s="1"/>
  <c r="P103" i="1" a="1"/>
  <c r="P103" i="1" s="1"/>
  <c r="P26" i="1" a="1"/>
  <c r="P26" i="1" s="1"/>
  <c r="Q45" i="1" a="1"/>
  <c r="Q45" i="1" s="1"/>
  <c r="P69" i="1" a="1"/>
  <c r="P69" i="1" s="1"/>
  <c r="Q104" i="1" a="1"/>
  <c r="Q104" i="1" s="1"/>
  <c r="P57" i="1" a="1"/>
  <c r="P57" i="1" s="1"/>
  <c r="Q32" i="1" a="1"/>
  <c r="Q32" i="1" s="1"/>
  <c r="P35" i="1" a="1"/>
  <c r="P35" i="1" s="1"/>
  <c r="Q79" i="1" a="1"/>
  <c r="Q79" i="1" s="1"/>
  <c r="P34" i="1" a="1"/>
  <c r="P34" i="1" s="1"/>
  <c r="Q66" i="1" a="1"/>
  <c r="Q66" i="1" s="1"/>
  <c r="P87" i="1" a="1"/>
  <c r="P87" i="1" s="1"/>
  <c r="Q89" i="1" a="1"/>
  <c r="Q89" i="1" s="1"/>
  <c r="P54" i="1" a="1"/>
  <c r="P54" i="1" s="1"/>
  <c r="Q76" i="1" a="1"/>
  <c r="Q76" i="1" s="1"/>
  <c r="P108" i="1" a="1"/>
  <c r="P108" i="1" s="1"/>
  <c r="P96" i="1" a="1"/>
  <c r="P96" i="1" s="1"/>
  <c r="P84" i="1" a="1"/>
  <c r="P84" i="1" s="1"/>
  <c r="P73" i="1" a="1"/>
  <c r="P73" i="1" s="1"/>
  <c r="P52" i="1" a="1"/>
  <c r="P52" i="1" s="1"/>
  <c r="P41" i="1" a="1"/>
  <c r="P41" i="1" s="1"/>
  <c r="P20" i="1" a="1"/>
  <c r="P20" i="1" s="1"/>
  <c r="P9" i="1" a="1"/>
  <c r="P9" i="1" s="1"/>
  <c r="Q109" i="1" a="1"/>
  <c r="Q109" i="1" s="1"/>
  <c r="Q97" i="1" a="1"/>
  <c r="Q97" i="1" s="1"/>
  <c r="Q85" i="1" a="1"/>
  <c r="Q85" i="1" s="1"/>
  <c r="Q73" i="1" a="1"/>
  <c r="Q73" i="1" s="1"/>
  <c r="Q61" i="1" a="1"/>
  <c r="Q61" i="1" s="1"/>
  <c r="Q49" i="1" a="1"/>
  <c r="Q49" i="1" s="1"/>
  <c r="Q38" i="1" a="1"/>
  <c r="Q38" i="1" s="1"/>
  <c r="Q26" i="1" a="1"/>
  <c r="Q26" i="1" s="1"/>
  <c r="P5" i="1" a="1"/>
  <c r="P5" i="1" s="1"/>
  <c r="P89" i="1" a="1"/>
  <c r="P89" i="1" s="1"/>
  <c r="Q68" i="1" a="1"/>
  <c r="Q68" i="1" s="1"/>
  <c r="P101" i="1" a="1"/>
  <c r="P101" i="1" s="1"/>
  <c r="Q103" i="1" a="1"/>
  <c r="Q103" i="1" s="1"/>
  <c r="P24" i="1" a="1"/>
  <c r="P24" i="1" s="1"/>
  <c r="Q31" i="1" a="1"/>
  <c r="Q31" i="1" s="1"/>
  <c r="P23" i="1" a="1"/>
  <c r="P23" i="1" s="1"/>
  <c r="P86" i="1" a="1"/>
  <c r="P86" i="1" s="1"/>
  <c r="Q112" i="1" a="1"/>
  <c r="Q112" i="1" s="1"/>
  <c r="P109" i="1" a="1"/>
  <c r="P109" i="1" s="1"/>
  <c r="P107" i="1" a="1"/>
  <c r="P107" i="1" s="1"/>
  <c r="P95" i="1" a="1"/>
  <c r="P95" i="1" s="1"/>
  <c r="P83" i="1" a="1"/>
  <c r="P83" i="1" s="1"/>
  <c r="P62" i="1" a="1"/>
  <c r="P62" i="1" s="1"/>
  <c r="P51" i="1" a="1"/>
  <c r="P51" i="1" s="1"/>
  <c r="P30" i="1" a="1"/>
  <c r="P30" i="1" s="1"/>
  <c r="P19" i="1" a="1"/>
  <c r="P19" i="1" s="1"/>
  <c r="Q37" i="1" a="1"/>
  <c r="Q37" i="1" s="1"/>
  <c r="Q25" i="1" a="1"/>
  <c r="Q25" i="1" s="1"/>
  <c r="Q15" i="1" a="1"/>
  <c r="Q15" i="1" s="1"/>
  <c r="Q4" i="1" a="1"/>
  <c r="Q4" i="1" s="1"/>
  <c r="P104" i="1" a="1"/>
  <c r="P104" i="1" s="1"/>
  <c r="Q105" i="1" a="1"/>
  <c r="Q105" i="1" s="1"/>
  <c r="P48" i="1" a="1"/>
  <c r="P48" i="1" s="1"/>
  <c r="Q33" i="1" a="1"/>
  <c r="Q33" i="1" s="1"/>
  <c r="P37" i="1" a="1"/>
  <c r="P37" i="1" s="1"/>
  <c r="Q22" i="1" a="1"/>
  <c r="Q22" i="1" s="1"/>
  <c r="Q92" i="1" a="1"/>
  <c r="Q92" i="1" s="1"/>
  <c r="P78" i="1" a="1"/>
  <c r="P78" i="1" s="1"/>
  <c r="Q55" i="1" a="1"/>
  <c r="Q55" i="1" s="1"/>
  <c r="P66" i="1" a="1"/>
  <c r="P66" i="1" s="1"/>
  <c r="Q78" i="1" a="1"/>
  <c r="Q78" i="1" s="1"/>
  <c r="P99" i="1" a="1"/>
  <c r="P99" i="1" s="1"/>
  <c r="Q77" i="1" a="1"/>
  <c r="Q77" i="1" s="1"/>
  <c r="P22" i="1" a="1"/>
  <c r="P22" i="1" s="1"/>
  <c r="P94" i="1" a="1"/>
  <c r="P94" i="1" s="1"/>
  <c r="P82" i="1" a="1"/>
  <c r="P82" i="1" s="1"/>
  <c r="P72" i="1" a="1"/>
  <c r="P72" i="1" s="1"/>
  <c r="P50" i="1" a="1"/>
  <c r="P50" i="1" s="1"/>
  <c r="P40" i="1" a="1"/>
  <c r="P40" i="1" s="1"/>
  <c r="P18" i="1" a="1"/>
  <c r="P18" i="1" s="1"/>
  <c r="P8" i="1" a="1"/>
  <c r="P8" i="1" s="1"/>
  <c r="Q108" i="1" a="1"/>
  <c r="Q108" i="1" s="1"/>
  <c r="Q96" i="1" a="1"/>
  <c r="Q96" i="1" s="1"/>
  <c r="Q84" i="1" a="1"/>
  <c r="Q84" i="1" s="1"/>
  <c r="Q72" i="1" a="1"/>
  <c r="Q72" i="1" s="1"/>
  <c r="Q60" i="1" a="1"/>
  <c r="Q60" i="1" s="1"/>
  <c r="Q48" i="1" a="1"/>
  <c r="Q48" i="1" s="1"/>
  <c r="Q14" i="1" a="1"/>
  <c r="Q14" i="1" s="1"/>
  <c r="Q3" i="1" a="1"/>
  <c r="Q3" i="1" s="1"/>
  <c r="Q106" i="1" a="1"/>
  <c r="Q106" i="1" s="1"/>
  <c r="Q82" i="1" a="1"/>
  <c r="Q82" i="1" s="1"/>
  <c r="P4" i="1" a="1"/>
  <c r="P4" i="1" s="1"/>
  <c r="P114" i="1" a="1"/>
  <c r="P114" i="1" s="1"/>
  <c r="P3" i="1" a="1"/>
  <c r="P3" i="1" s="1"/>
  <c r="P113" i="1" a="1"/>
  <c r="P113" i="1" s="1"/>
  <c r="P2" i="1" a="1"/>
  <c r="P2" i="1" s="1"/>
  <c r="Q8" i="1" a="1"/>
  <c r="Q8" i="1" s="1"/>
  <c r="Q101" i="1" a="1"/>
  <c r="Q101" i="1" s="1"/>
  <c r="P43" i="1" a="1"/>
  <c r="P43" i="1" s="1"/>
  <c r="P106" i="1" a="1"/>
  <c r="P106" i="1" s="1"/>
  <c r="P105" i="1" a="1"/>
  <c r="P105" i="1" s="1"/>
  <c r="P93" i="1" a="1"/>
  <c r="P93" i="1" s="1"/>
  <c r="P71" i="1" a="1"/>
  <c r="P71" i="1" s="1"/>
  <c r="P61" i="1" a="1"/>
  <c r="P61" i="1" s="1"/>
  <c r="P39" i="1" a="1"/>
  <c r="P39" i="1" s="1"/>
  <c r="P29" i="1" a="1"/>
  <c r="P29" i="1" s="1"/>
  <c r="P7" i="1" a="1"/>
  <c r="P7" i="1" s="1"/>
  <c r="Q107" i="1" a="1"/>
  <c r="Q107" i="1" s="1"/>
  <c r="Q36" i="1" a="1"/>
  <c r="Q36" i="1" s="1"/>
  <c r="Q24" i="1" a="1"/>
  <c r="Q24" i="1" s="1"/>
  <c r="Q13" i="1" a="1"/>
  <c r="Q13" i="1" s="1"/>
  <c r="BT2" i="4" l="1"/>
  <c r="BM2" i="4"/>
  <c r="P12" i="4"/>
  <c r="BF2" i="4"/>
  <c r="AI2" i="1" a="1"/>
  <c r="AI2" i="1" s="1"/>
  <c r="B12" i="4"/>
  <c r="AG5" i="1"/>
  <c r="AF5" i="1"/>
  <c r="AG3" i="1"/>
  <c r="AF3" i="1"/>
  <c r="AG4" i="1"/>
  <c r="AF4" i="1"/>
  <c r="AM2" i="1" a="1"/>
  <c r="AK54" i="1" l="1"/>
  <c r="AK46" i="1"/>
  <c r="AK38" i="1"/>
  <c r="AK30" i="1"/>
  <c r="AK22" i="1"/>
  <c r="AJ41" i="1"/>
  <c r="AJ54" i="1"/>
  <c r="AJ46" i="1"/>
  <c r="AJ38" i="1"/>
  <c r="AJ30" i="1"/>
  <c r="AJ22" i="1"/>
  <c r="AJ53" i="1"/>
  <c r="AJ29" i="1"/>
  <c r="AK36" i="1"/>
  <c r="AK53" i="1"/>
  <c r="AK45" i="1"/>
  <c r="AK37" i="1"/>
  <c r="AK29" i="1"/>
  <c r="AK21" i="1"/>
  <c r="AJ45" i="1"/>
  <c r="AJ37" i="1"/>
  <c r="AJ21" i="1"/>
  <c r="AK44" i="1"/>
  <c r="AJ36" i="1"/>
  <c r="AK27" i="1"/>
  <c r="AJ27" i="1"/>
  <c r="AK50" i="1"/>
  <c r="AJ42" i="1"/>
  <c r="AK25" i="1"/>
  <c r="AJ25" i="1"/>
  <c r="AK48" i="1"/>
  <c r="AK40" i="1"/>
  <c r="AK32" i="1"/>
  <c r="AK24" i="1"/>
  <c r="AJ48" i="1"/>
  <c r="AJ40" i="1"/>
  <c r="AJ32" i="1"/>
  <c r="AJ24" i="1"/>
  <c r="AK55" i="1"/>
  <c r="AK47" i="1"/>
  <c r="AK39" i="1"/>
  <c r="AK31" i="1"/>
  <c r="AK23" i="1"/>
  <c r="AK52" i="1"/>
  <c r="AK28" i="1"/>
  <c r="AK20" i="1"/>
  <c r="AJ52" i="1"/>
  <c r="AJ44" i="1"/>
  <c r="AJ20" i="1"/>
  <c r="AK51" i="1"/>
  <c r="AK35" i="1"/>
  <c r="AK19" i="1"/>
  <c r="AJ51" i="1"/>
  <c r="AJ43" i="1"/>
  <c r="AJ19" i="1"/>
  <c r="AK42" i="1"/>
  <c r="AK34" i="1"/>
  <c r="AK26" i="1"/>
  <c r="AJ50" i="1"/>
  <c r="AJ34" i="1"/>
  <c r="AK41" i="1"/>
  <c r="AK33" i="1"/>
  <c r="AJ49" i="1"/>
  <c r="AJ33" i="1"/>
  <c r="AJ55" i="1"/>
  <c r="AJ47" i="1"/>
  <c r="AJ39" i="1"/>
  <c r="AJ31" i="1"/>
  <c r="AJ23" i="1"/>
  <c r="AJ28" i="1"/>
  <c r="AK43" i="1"/>
  <c r="AJ35" i="1"/>
  <c r="AJ26" i="1"/>
  <c r="AK49" i="1"/>
  <c r="AO44" i="1"/>
  <c r="AO36" i="1"/>
  <c r="AO28" i="1"/>
  <c r="AO20" i="1"/>
  <c r="AN44" i="1"/>
  <c r="AN36" i="1"/>
  <c r="AN28" i="1"/>
  <c r="AN20" i="1"/>
  <c r="AN43" i="1"/>
  <c r="AN39" i="1"/>
  <c r="AO43" i="1"/>
  <c r="AO35" i="1"/>
  <c r="AO27" i="1"/>
  <c r="AO19" i="1"/>
  <c r="AN35" i="1"/>
  <c r="AN19" i="1"/>
  <c r="AO26" i="1"/>
  <c r="AN34" i="1"/>
  <c r="AO33" i="1"/>
  <c r="AN33" i="1"/>
  <c r="AO32" i="1"/>
  <c r="AO39" i="1"/>
  <c r="AN23" i="1"/>
  <c r="AO46" i="1"/>
  <c r="AO38" i="1"/>
  <c r="AO30" i="1"/>
  <c r="AO22" i="1"/>
  <c r="AN46" i="1"/>
  <c r="AN38" i="1"/>
  <c r="AN30" i="1"/>
  <c r="AN22" i="1"/>
  <c r="AN27" i="1"/>
  <c r="AO40" i="1"/>
  <c r="AN32" i="1"/>
  <c r="AO45" i="1"/>
  <c r="AO37" i="1"/>
  <c r="AO29" i="1"/>
  <c r="AO21" i="1"/>
  <c r="AO42" i="1"/>
  <c r="AO34" i="1"/>
  <c r="AN42" i="1"/>
  <c r="AN26" i="1"/>
  <c r="AO41" i="1"/>
  <c r="AO25" i="1"/>
  <c r="AN41" i="1"/>
  <c r="AN25" i="1"/>
  <c r="AO48" i="1"/>
  <c r="AO24" i="1"/>
  <c r="AN48" i="1"/>
  <c r="AN40" i="1"/>
  <c r="AN24" i="1"/>
  <c r="AO47" i="1"/>
  <c r="AO23" i="1"/>
  <c r="AN47" i="1"/>
  <c r="AN31" i="1"/>
  <c r="AN45" i="1"/>
  <c r="AN37" i="1"/>
  <c r="AN29" i="1"/>
  <c r="AN21" i="1"/>
  <c r="AO31" i="1"/>
  <c r="AJ16" i="1"/>
  <c r="AK18" i="1"/>
  <c r="AJ18" i="1"/>
  <c r="AK17" i="1"/>
  <c r="AJ17" i="1"/>
  <c r="AK16" i="1"/>
  <c r="AO15" i="1"/>
  <c r="AN14" i="1"/>
  <c r="AO18" i="1"/>
  <c r="AN18" i="1"/>
  <c r="AO17" i="1"/>
  <c r="AN17" i="1"/>
  <c r="AO16" i="1"/>
  <c r="AN15" i="1"/>
  <c r="AO14" i="1"/>
  <c r="AN16" i="1"/>
  <c r="AK15" i="1"/>
  <c r="AK7" i="1"/>
  <c r="AJ6" i="1"/>
  <c r="AK13" i="1"/>
  <c r="AJ13" i="1"/>
  <c r="AK12" i="1"/>
  <c r="AK4" i="1"/>
  <c r="AJ15" i="1"/>
  <c r="AJ7" i="1"/>
  <c r="AJ14" i="1"/>
  <c r="AK5" i="1"/>
  <c r="AJ4" i="1"/>
  <c r="AK11" i="1"/>
  <c r="AK14" i="1"/>
  <c r="AK6" i="1"/>
  <c r="AJ5" i="1"/>
  <c r="AJ12" i="1"/>
  <c r="AK10" i="1"/>
  <c r="AJ10" i="1"/>
  <c r="AK9" i="1"/>
  <c r="AJ9" i="1"/>
  <c r="AK8" i="1"/>
  <c r="AJ11" i="1"/>
  <c r="AJ8" i="1"/>
  <c r="AK3" i="1"/>
  <c r="AJ3" i="1"/>
  <c r="AM2" i="1"/>
  <c r="AO12" i="1"/>
  <c r="AO4" i="1"/>
  <c r="AN3" i="1"/>
  <c r="AN10" i="1"/>
  <c r="AO9" i="1"/>
  <c r="AN12" i="1"/>
  <c r="AN4" i="1"/>
  <c r="AN11" i="1"/>
  <c r="AO10" i="1"/>
  <c r="AN9" i="1"/>
  <c r="AO8" i="1"/>
  <c r="AO11" i="1"/>
  <c r="AO3" i="1"/>
  <c r="AO7" i="1"/>
  <c r="AN7" i="1"/>
  <c r="AO6" i="1"/>
  <c r="AN6" i="1"/>
  <c r="AO13" i="1"/>
  <c r="AO5" i="1"/>
  <c r="AN13" i="1"/>
  <c r="AN8" i="1"/>
  <c r="AN5" i="1"/>
  <c r="AF2" i="1"/>
  <c r="AG2" i="1"/>
  <c r="AO2" i="1" l="1"/>
  <c r="AN2" i="1"/>
  <c r="AK2" i="1"/>
  <c r="AJ2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<sst xmlns="http://schemas.openxmlformats.org/spreadsheetml/2006/main" count="1000" uniqueCount="100">
  <si>
    <t>Period</t>
  </si>
  <si>
    <t>Team</t>
  </si>
  <si>
    <t>Player</t>
  </si>
  <si>
    <t>Type</t>
  </si>
  <si>
    <t>X</t>
  </si>
  <si>
    <t>Y</t>
  </si>
  <si>
    <t>F Line</t>
  </si>
  <si>
    <t>D Pair</t>
  </si>
  <si>
    <t>A1</t>
  </si>
  <si>
    <t>A2</t>
  </si>
  <si>
    <t>Goaltender</t>
  </si>
  <si>
    <t>Distance</t>
  </si>
  <si>
    <t>Strength</t>
  </si>
  <si>
    <t>Date</t>
  </si>
  <si>
    <t>T.B</t>
  </si>
  <si>
    <t/>
  </si>
  <si>
    <t>Shot</t>
  </si>
  <si>
    <t>F1</t>
  </si>
  <si>
    <t>D2</t>
  </si>
  <si>
    <t>EV</t>
  </si>
  <si>
    <t>Block</t>
  </si>
  <si>
    <t>F3</t>
  </si>
  <si>
    <t>D1</t>
  </si>
  <si>
    <t>PIT</t>
  </si>
  <si>
    <t>D3</t>
  </si>
  <si>
    <t>F4</t>
  </si>
  <si>
    <t>F2</t>
  </si>
  <si>
    <t>Miss</t>
  </si>
  <si>
    <t>Goal</t>
  </si>
  <si>
    <t>SH1</t>
  </si>
  <si>
    <t>SH</t>
  </si>
  <si>
    <t>PP1</t>
  </si>
  <si>
    <t>PP</t>
  </si>
  <si>
    <t>PP2</t>
  </si>
  <si>
    <t>No.</t>
  </si>
  <si>
    <t>Position</t>
  </si>
  <si>
    <t>SH2</t>
  </si>
  <si>
    <t>SH3</t>
  </si>
  <si>
    <t>EN1</t>
  </si>
  <si>
    <t>EN2</t>
  </si>
  <si>
    <t>CHAD RUHWEDEL</t>
  </si>
  <si>
    <t>D</t>
  </si>
  <si>
    <t>JOHN MARINO</t>
  </si>
  <si>
    <t>BRIAN DUMOULIN</t>
  </si>
  <si>
    <t>MARCUS PETTERSSON</t>
  </si>
  <si>
    <t>KRIS LETANG</t>
  </si>
  <si>
    <t>MARK FRIEDMAN</t>
  </si>
  <si>
    <t>DREW O'CONNOR</t>
  </si>
  <si>
    <t>F</t>
  </si>
  <si>
    <t>BRIAN BOYLE</t>
  </si>
  <si>
    <t>DOMINIK SIMON</t>
  </si>
  <si>
    <t>JASON ZUCKER</t>
  </si>
  <si>
    <t>BRYAN RUST</t>
  </si>
  <si>
    <t>BROCK MCGINN</t>
  </si>
  <si>
    <t>KASPERI KAPANEN</t>
  </si>
  <si>
    <t>SAM LAFFERTY</t>
  </si>
  <si>
    <t>DANTON HEINEN</t>
  </si>
  <si>
    <t>TEDDY BLUEGER</t>
  </si>
  <si>
    <t>EVAN RODRIGUES</t>
  </si>
  <si>
    <t>JEFF CARTER</t>
  </si>
  <si>
    <t>TRISTAN JARRY</t>
  </si>
  <si>
    <t>G</t>
  </si>
  <si>
    <t>Game</t>
  </si>
  <si>
    <t>at T.B</t>
  </si>
  <si>
    <t>Shot No.</t>
  </si>
  <si>
    <t>x2</t>
  </si>
  <si>
    <t>y2</t>
  </si>
  <si>
    <t>Coordinate</t>
  </si>
  <si>
    <t>OT</t>
  </si>
  <si>
    <t>PIT1</t>
  </si>
  <si>
    <t>PIT2</t>
  </si>
  <si>
    <t>PIT4</t>
  </si>
  <si>
    <t>PIT5</t>
  </si>
  <si>
    <t>PIT3</t>
  </si>
  <si>
    <t>Number</t>
  </si>
  <si>
    <t>C+/-</t>
  </si>
  <si>
    <t>S+/-</t>
  </si>
  <si>
    <t>G+/-</t>
  </si>
  <si>
    <t>Individual</t>
  </si>
  <si>
    <t>Assist</t>
  </si>
  <si>
    <t>On-Ice</t>
  </si>
  <si>
    <t>CF%</t>
  </si>
  <si>
    <t>SF%</t>
  </si>
  <si>
    <t>GF%</t>
  </si>
  <si>
    <t>oi-Sh%</t>
  </si>
  <si>
    <t>oi-Sv%</t>
  </si>
  <si>
    <t>oi-PDO</t>
  </si>
  <si>
    <t>Shot attempts</t>
  </si>
  <si>
    <t>Shot Viz created by @HockeySkytte</t>
  </si>
  <si>
    <t>Shots tracked via https://shot-plotter.netlify.app/</t>
  </si>
  <si>
    <t>Event type</t>
  </si>
  <si>
    <t>All</t>
  </si>
  <si>
    <t>BP</t>
  </si>
  <si>
    <t>Fenwick</t>
  </si>
  <si>
    <t>Corsi</t>
  </si>
  <si>
    <t>Condition</t>
  </si>
  <si>
    <t>x</t>
  </si>
  <si>
    <t>y</t>
  </si>
  <si>
    <t>On-Ice For</t>
  </si>
  <si>
    <t>On-Ice Ageainst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</si>
</sst>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i/>
      <sz val="24"/>
      <color theme="1"/>
      <name val="Calibri"/>
      <family val="2"/>
      <scheme val="minor"/>
    </font>
    <font>
      <sz val="3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14" fontId="0" fillId="0" borderId="0" xfId="0" applyNumberFormat="1"/>
    <xf numFmtId="0" fontId="0" fillId="0" borderId="0" xfId="0" applyNumberFormat="1"/>
    <xf numFmtId="0" fontId="0" fillId="2" borderId="0" xfId="0" applyFill="1"/>
    <xf numFmtId="0" fontId="0" fillId="2" borderId="0" xfId="0" applyFill="1" applyAlignment="1">
      <alignment horizontal="center"/>
    </xf>
    <xf numFmtId="0" fontId="3" fillId="2" borderId="0" xfId="0" applyFont="1" applyFill="1" applyAlignment="1">
      <alignment horizontal="center" vertical="top"/>
    </xf>
    <xf numFmtId="0" fontId="4" fillId="2" borderId="0" xfId="0" applyFont="1" applyFill="1" applyAlignment="1">
      <alignment horizontal="left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14" fontId="7" fillId="2" borderId="0" xfId="0" applyNumberFormat="1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 vertical="top"/>
    </xf>
    <xf numFmtId="0" fontId="8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right" vertical="center"/>
    </xf>
    <xf numFmtId="0" fontId="2" fillId="3" borderId="1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/>
    </xf>
    <xf numFmtId="0" fontId="2" fillId="3" borderId="6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9" fontId="9" fillId="3" borderId="1" xfId="0" applyNumberFormat="1" applyFont="1" applyFill="1" applyBorder="1" applyAlignment="1">
      <alignment horizontal="center" vertical="center"/>
    </xf>
    <xf numFmtId="9" fontId="9" fillId="3" borderId="2" xfId="0" applyNumberFormat="1" applyFont="1" applyFill="1" applyBorder="1" applyAlignment="1">
      <alignment horizontal="center" vertical="center"/>
    </xf>
    <xf numFmtId="9" fontId="9" fillId="3" borderId="3" xfId="0" applyNumberFormat="1" applyFont="1" applyFill="1" applyBorder="1" applyAlignment="1">
      <alignment horizontal="center" vertical="center"/>
    </xf>
    <xf numFmtId="9" fontId="9" fillId="3" borderId="4" xfId="0" applyNumberFormat="1" applyFont="1" applyFill="1" applyBorder="1" applyAlignment="1">
      <alignment horizontal="center" vertical="center"/>
    </xf>
    <xf numFmtId="9" fontId="9" fillId="3" borderId="0" xfId="0" applyNumberFormat="1" applyFont="1" applyFill="1" applyBorder="1" applyAlignment="1">
      <alignment horizontal="center" vertical="center"/>
    </xf>
    <xf numFmtId="9" fontId="9" fillId="3" borderId="5" xfId="0" applyNumberFormat="1" applyFont="1" applyFill="1" applyBorder="1" applyAlignment="1">
      <alignment horizontal="center" vertical="center"/>
    </xf>
    <xf numFmtId="9" fontId="9" fillId="3" borderId="6" xfId="0" applyNumberFormat="1" applyFont="1" applyFill="1" applyBorder="1" applyAlignment="1">
      <alignment horizontal="center" vertical="center"/>
    </xf>
    <xf numFmtId="9" fontId="9" fillId="3" borderId="7" xfId="0" applyNumberFormat="1" applyFont="1" applyFill="1" applyBorder="1" applyAlignment="1">
      <alignment horizontal="center" vertical="center"/>
    </xf>
    <xf numFmtId="9" fontId="9" fillId="3" borderId="8" xfId="0" applyNumberFormat="1" applyFont="1" applyFill="1" applyBorder="1" applyAlignment="1">
      <alignment horizontal="center" vertical="center"/>
    </xf>
    <xf numFmtId="2" fontId="9" fillId="3" borderId="1" xfId="0" applyNumberFormat="1" applyFont="1" applyFill="1" applyBorder="1" applyAlignment="1">
      <alignment horizontal="center" vertical="center"/>
    </xf>
    <xf numFmtId="2" fontId="9" fillId="3" borderId="2" xfId="0" applyNumberFormat="1" applyFont="1" applyFill="1" applyBorder="1" applyAlignment="1">
      <alignment horizontal="center" vertical="center"/>
    </xf>
    <xf numFmtId="2" fontId="9" fillId="3" borderId="3" xfId="0" applyNumberFormat="1" applyFont="1" applyFill="1" applyBorder="1" applyAlignment="1">
      <alignment horizontal="center" vertical="center"/>
    </xf>
    <xf numFmtId="2" fontId="9" fillId="3" borderId="4" xfId="0" applyNumberFormat="1" applyFont="1" applyFill="1" applyBorder="1" applyAlignment="1">
      <alignment horizontal="center" vertical="center"/>
    </xf>
    <xf numFmtId="2" fontId="9" fillId="3" borderId="0" xfId="0" applyNumberFormat="1" applyFont="1" applyFill="1" applyBorder="1" applyAlignment="1">
      <alignment horizontal="center" vertical="center"/>
    </xf>
    <xf numFmtId="2" fontId="9" fillId="3" borderId="5" xfId="0" applyNumberFormat="1" applyFont="1" applyFill="1" applyBorder="1" applyAlignment="1">
      <alignment horizontal="center" vertical="center"/>
    </xf>
    <xf numFmtId="2" fontId="9" fillId="3" borderId="6" xfId="0" applyNumberFormat="1" applyFont="1" applyFill="1" applyBorder="1" applyAlignment="1">
      <alignment horizontal="center" vertical="center"/>
    </xf>
    <xf numFmtId="2" fontId="9" fillId="3" borderId="7" xfId="0" applyNumberFormat="1" applyFont="1" applyFill="1" applyBorder="1" applyAlignment="1">
      <alignment horizontal="center" vertical="center"/>
    </xf>
    <xf numFmtId="2" fontId="9" fillId="3" borderId="8" xfId="0" applyNumberFormat="1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left"/>
    </xf>
    <xf numFmtId="0" fontId="10" fillId="2" borderId="10" xfId="0" applyFont="1" applyFill="1" applyBorder="1" applyAlignment="1">
      <alignment horizontal="left"/>
    </xf>
  </cellXfs>
  <cellStyles count="1">
    <cellStyle name="Normal" xfId="0" builtinId="0"/>
  </cellStyles>
  <dxfs count="20">
    <dxf>
      <numFmt numFmtId="0" formatCode="General"/>
    </dxf>
    <dxf>
      <numFmt numFmtId="19" formatCode="m/d/yyyy"/>
    </dxf>
    <dxf>
      <numFmt numFmtId="19" formatCode="m/d/yyyy"/>
    </dxf>
    <dxf>
      <numFmt numFmtId="19" formatCode="m/d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"/>
          <c:y val="2.6605857269003026E-3"/>
          <c:w val="1"/>
          <c:h val="0.91706744794312633"/>
        </c:manualLayout>
      </c:layout>
      <c:scatterChart>
        <c:scatterStyle val="lineMarker"/>
        <c:varyColors val="0"/>
        <c:ser>
          <c:idx val="2"/>
          <c:order val="0"/>
          <c:tx>
            <c:v>On-Ice Against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1"/>
            <c:spPr>
              <a:solidFill>
                <a:srgbClr val="FF0000"/>
              </a:solidFill>
              <a:ln w="9525">
                <a:noFill/>
              </a:ln>
              <a:effectLst/>
            </c:spPr>
          </c:marker>
          <c:xVal>
            <c:numRef>
              <c:f>'Shot events'!$AN$2:$AN$228</c:f>
              <c:numCache>
                <c:formatCode>General</c:formatCode>
                <c:ptCount val="227"/>
                <c:pt idx="0">
                  <c:v>-63</c:v>
                </c:pt>
                <c:pt idx="1">
                  <c:v>-52</c:v>
                </c:pt>
                <c:pt idx="2">
                  <c:v>-64</c:v>
                </c:pt>
                <c:pt idx="3">
                  <c:v>-76</c:v>
                </c:pt>
                <c:pt idx="4">
                  <c:v>-48</c:v>
                </c:pt>
                <c:pt idx="5">
                  <c:v>-49</c:v>
                </c:pt>
                <c:pt idx="6">
                  <c:v>-41</c:v>
                </c:pt>
                <c:pt idx="7">
                  <c:v>-51</c:v>
                </c:pt>
                <c:pt idx="8">
                  <c:v>-37</c:v>
                </c:pt>
                <c:pt idx="9">
                  <c:v>-45</c:v>
                </c:pt>
                <c:pt idx="10">
                  <c:v>-77</c:v>
                </c:pt>
                <c:pt idx="11">
                  <c:v>-81</c:v>
                </c:pt>
                <c:pt idx="12">
                  <c:v>-78</c:v>
                </c:pt>
                <c:pt idx="13">
                  <c:v>-74</c:v>
                </c:pt>
                <c:pt idx="14">
                  <c:v>-39</c:v>
                </c:pt>
                <c:pt idx="15">
                  <c:v>8</c:v>
                </c:pt>
                <c:pt idx="16">
                  <c:v>-40</c:v>
                </c:pt>
                <c:pt idx="17">
                  <c:v>300</c:v>
                </c:pt>
                <c:pt idx="18">
                  <c:v>300</c:v>
                </c:pt>
                <c:pt idx="19">
                  <c:v>300</c:v>
                </c:pt>
                <c:pt idx="20">
                  <c:v>300</c:v>
                </c:pt>
                <c:pt idx="21">
                  <c:v>300</c:v>
                </c:pt>
                <c:pt idx="22">
                  <c:v>300</c:v>
                </c:pt>
                <c:pt idx="23">
                  <c:v>300</c:v>
                </c:pt>
                <c:pt idx="24">
                  <c:v>300</c:v>
                </c:pt>
                <c:pt idx="25">
                  <c:v>300</c:v>
                </c:pt>
                <c:pt idx="26">
                  <c:v>300</c:v>
                </c:pt>
                <c:pt idx="27">
                  <c:v>300</c:v>
                </c:pt>
                <c:pt idx="28">
                  <c:v>300</c:v>
                </c:pt>
                <c:pt idx="29">
                  <c:v>300</c:v>
                </c:pt>
                <c:pt idx="30">
                  <c:v>300</c:v>
                </c:pt>
                <c:pt idx="31">
                  <c:v>300</c:v>
                </c:pt>
                <c:pt idx="32">
                  <c:v>300</c:v>
                </c:pt>
                <c:pt idx="33">
                  <c:v>300</c:v>
                </c:pt>
                <c:pt idx="34">
                  <c:v>300</c:v>
                </c:pt>
                <c:pt idx="35">
                  <c:v>300</c:v>
                </c:pt>
                <c:pt idx="36">
                  <c:v>300</c:v>
                </c:pt>
                <c:pt idx="37">
                  <c:v>300</c:v>
                </c:pt>
                <c:pt idx="38">
                  <c:v>300</c:v>
                </c:pt>
                <c:pt idx="39">
                  <c:v>300</c:v>
                </c:pt>
                <c:pt idx="40">
                  <c:v>300</c:v>
                </c:pt>
                <c:pt idx="41">
                  <c:v>300</c:v>
                </c:pt>
                <c:pt idx="42">
                  <c:v>300</c:v>
                </c:pt>
                <c:pt idx="43">
                  <c:v>300</c:v>
                </c:pt>
                <c:pt idx="44">
                  <c:v>300</c:v>
                </c:pt>
                <c:pt idx="45">
                  <c:v>300</c:v>
                </c:pt>
                <c:pt idx="46">
                  <c:v>300</c:v>
                </c:pt>
                <c:pt idx="47">
                  <c:v>300</c:v>
                </c:pt>
                <c:pt idx="48">
                  <c:v>300</c:v>
                </c:pt>
                <c:pt idx="49">
                  <c:v>300</c:v>
                </c:pt>
                <c:pt idx="50">
                  <c:v>300</c:v>
                </c:pt>
                <c:pt idx="51">
                  <c:v>300</c:v>
                </c:pt>
                <c:pt idx="52">
                  <c:v>300</c:v>
                </c:pt>
                <c:pt idx="53">
                  <c:v>300</c:v>
                </c:pt>
                <c:pt idx="54">
                  <c:v>300</c:v>
                </c:pt>
                <c:pt idx="55">
                  <c:v>300</c:v>
                </c:pt>
                <c:pt idx="56">
                  <c:v>300</c:v>
                </c:pt>
                <c:pt idx="57">
                  <c:v>300</c:v>
                </c:pt>
                <c:pt idx="58">
                  <c:v>300</c:v>
                </c:pt>
                <c:pt idx="59">
                  <c:v>300</c:v>
                </c:pt>
                <c:pt idx="60">
                  <c:v>300</c:v>
                </c:pt>
                <c:pt idx="61">
                  <c:v>300</c:v>
                </c:pt>
                <c:pt idx="62">
                  <c:v>300</c:v>
                </c:pt>
                <c:pt idx="63">
                  <c:v>300</c:v>
                </c:pt>
                <c:pt idx="64">
                  <c:v>300</c:v>
                </c:pt>
                <c:pt idx="65">
                  <c:v>300</c:v>
                </c:pt>
                <c:pt idx="66">
                  <c:v>300</c:v>
                </c:pt>
                <c:pt idx="67">
                  <c:v>300</c:v>
                </c:pt>
                <c:pt idx="68">
                  <c:v>300</c:v>
                </c:pt>
                <c:pt idx="69">
                  <c:v>300</c:v>
                </c:pt>
                <c:pt idx="70">
                  <c:v>300</c:v>
                </c:pt>
                <c:pt idx="71">
                  <c:v>300</c:v>
                </c:pt>
                <c:pt idx="72">
                  <c:v>300</c:v>
                </c:pt>
                <c:pt idx="73">
                  <c:v>300</c:v>
                </c:pt>
                <c:pt idx="74">
                  <c:v>300</c:v>
                </c:pt>
                <c:pt idx="75">
                  <c:v>300</c:v>
                </c:pt>
                <c:pt idx="76">
                  <c:v>300</c:v>
                </c:pt>
                <c:pt idx="77">
                  <c:v>300</c:v>
                </c:pt>
                <c:pt idx="78">
                  <c:v>300</c:v>
                </c:pt>
                <c:pt idx="79">
                  <c:v>300</c:v>
                </c:pt>
                <c:pt idx="80">
                  <c:v>300</c:v>
                </c:pt>
                <c:pt idx="81">
                  <c:v>300</c:v>
                </c:pt>
                <c:pt idx="82">
                  <c:v>300</c:v>
                </c:pt>
                <c:pt idx="83">
                  <c:v>300</c:v>
                </c:pt>
                <c:pt idx="84">
                  <c:v>300</c:v>
                </c:pt>
                <c:pt idx="85">
                  <c:v>300</c:v>
                </c:pt>
                <c:pt idx="86">
                  <c:v>300</c:v>
                </c:pt>
                <c:pt idx="87">
                  <c:v>300</c:v>
                </c:pt>
                <c:pt idx="88">
                  <c:v>300</c:v>
                </c:pt>
                <c:pt idx="89">
                  <c:v>300</c:v>
                </c:pt>
                <c:pt idx="90">
                  <c:v>300</c:v>
                </c:pt>
                <c:pt idx="91">
                  <c:v>300</c:v>
                </c:pt>
                <c:pt idx="92">
                  <c:v>300</c:v>
                </c:pt>
                <c:pt idx="93">
                  <c:v>300</c:v>
                </c:pt>
                <c:pt idx="94">
                  <c:v>300</c:v>
                </c:pt>
                <c:pt idx="95">
                  <c:v>300</c:v>
                </c:pt>
                <c:pt idx="96">
                  <c:v>300</c:v>
                </c:pt>
                <c:pt idx="97">
                  <c:v>300</c:v>
                </c:pt>
                <c:pt idx="98">
                  <c:v>300</c:v>
                </c:pt>
                <c:pt idx="99">
                  <c:v>300</c:v>
                </c:pt>
                <c:pt idx="100">
                  <c:v>300</c:v>
                </c:pt>
                <c:pt idx="101">
                  <c:v>300</c:v>
                </c:pt>
                <c:pt idx="102">
                  <c:v>300</c:v>
                </c:pt>
                <c:pt idx="103">
                  <c:v>300</c:v>
                </c:pt>
                <c:pt idx="104">
                  <c:v>300</c:v>
                </c:pt>
                <c:pt idx="105">
                  <c:v>300</c:v>
                </c:pt>
                <c:pt idx="106">
                  <c:v>300</c:v>
                </c:pt>
                <c:pt idx="107">
                  <c:v>300</c:v>
                </c:pt>
                <c:pt idx="108">
                  <c:v>300</c:v>
                </c:pt>
                <c:pt idx="109">
                  <c:v>300</c:v>
                </c:pt>
                <c:pt idx="110">
                  <c:v>300</c:v>
                </c:pt>
                <c:pt idx="111">
                  <c:v>300</c:v>
                </c:pt>
                <c:pt idx="112">
                  <c:v>300</c:v>
                </c:pt>
                <c:pt idx="113">
                  <c:v>300</c:v>
                </c:pt>
                <c:pt idx="114">
                  <c:v>300</c:v>
                </c:pt>
                <c:pt idx="115">
                  <c:v>300</c:v>
                </c:pt>
                <c:pt idx="116">
                  <c:v>300</c:v>
                </c:pt>
                <c:pt idx="117">
                  <c:v>300</c:v>
                </c:pt>
                <c:pt idx="118">
                  <c:v>300</c:v>
                </c:pt>
                <c:pt idx="119">
                  <c:v>300</c:v>
                </c:pt>
                <c:pt idx="120">
                  <c:v>300</c:v>
                </c:pt>
                <c:pt idx="121">
                  <c:v>300</c:v>
                </c:pt>
                <c:pt idx="122">
                  <c:v>300</c:v>
                </c:pt>
                <c:pt idx="123">
                  <c:v>300</c:v>
                </c:pt>
                <c:pt idx="124">
                  <c:v>300</c:v>
                </c:pt>
                <c:pt idx="125">
                  <c:v>300</c:v>
                </c:pt>
                <c:pt idx="126">
                  <c:v>300</c:v>
                </c:pt>
                <c:pt idx="127">
                  <c:v>300</c:v>
                </c:pt>
                <c:pt idx="128">
                  <c:v>300</c:v>
                </c:pt>
                <c:pt idx="129">
                  <c:v>300</c:v>
                </c:pt>
                <c:pt idx="130">
                  <c:v>300</c:v>
                </c:pt>
                <c:pt idx="131">
                  <c:v>300</c:v>
                </c:pt>
                <c:pt idx="132">
                  <c:v>300</c:v>
                </c:pt>
                <c:pt idx="133">
                  <c:v>300</c:v>
                </c:pt>
                <c:pt idx="134">
                  <c:v>300</c:v>
                </c:pt>
                <c:pt idx="135">
                  <c:v>300</c:v>
                </c:pt>
                <c:pt idx="136">
                  <c:v>300</c:v>
                </c:pt>
                <c:pt idx="137">
                  <c:v>300</c:v>
                </c:pt>
                <c:pt idx="138">
                  <c:v>300</c:v>
                </c:pt>
                <c:pt idx="139">
                  <c:v>300</c:v>
                </c:pt>
                <c:pt idx="140">
                  <c:v>300</c:v>
                </c:pt>
                <c:pt idx="141">
                  <c:v>300</c:v>
                </c:pt>
                <c:pt idx="142">
                  <c:v>300</c:v>
                </c:pt>
                <c:pt idx="143">
                  <c:v>300</c:v>
                </c:pt>
                <c:pt idx="144">
                  <c:v>300</c:v>
                </c:pt>
                <c:pt idx="145">
                  <c:v>300</c:v>
                </c:pt>
                <c:pt idx="146">
                  <c:v>300</c:v>
                </c:pt>
                <c:pt idx="147">
                  <c:v>300</c:v>
                </c:pt>
                <c:pt idx="148">
                  <c:v>300</c:v>
                </c:pt>
                <c:pt idx="149">
                  <c:v>300</c:v>
                </c:pt>
                <c:pt idx="150">
                  <c:v>300</c:v>
                </c:pt>
                <c:pt idx="151">
                  <c:v>300</c:v>
                </c:pt>
                <c:pt idx="152">
                  <c:v>300</c:v>
                </c:pt>
                <c:pt idx="153">
                  <c:v>300</c:v>
                </c:pt>
                <c:pt idx="154">
                  <c:v>300</c:v>
                </c:pt>
                <c:pt idx="155">
                  <c:v>300</c:v>
                </c:pt>
                <c:pt idx="156">
                  <c:v>300</c:v>
                </c:pt>
                <c:pt idx="157">
                  <c:v>300</c:v>
                </c:pt>
                <c:pt idx="158">
                  <c:v>300</c:v>
                </c:pt>
                <c:pt idx="159">
                  <c:v>300</c:v>
                </c:pt>
                <c:pt idx="160">
                  <c:v>300</c:v>
                </c:pt>
                <c:pt idx="161">
                  <c:v>300</c:v>
                </c:pt>
                <c:pt idx="162">
                  <c:v>300</c:v>
                </c:pt>
                <c:pt idx="163">
                  <c:v>300</c:v>
                </c:pt>
                <c:pt idx="164">
                  <c:v>300</c:v>
                </c:pt>
                <c:pt idx="165">
                  <c:v>300</c:v>
                </c:pt>
                <c:pt idx="166">
                  <c:v>300</c:v>
                </c:pt>
                <c:pt idx="167">
                  <c:v>300</c:v>
                </c:pt>
                <c:pt idx="168">
                  <c:v>300</c:v>
                </c:pt>
                <c:pt idx="169">
                  <c:v>300</c:v>
                </c:pt>
                <c:pt idx="170">
                  <c:v>300</c:v>
                </c:pt>
                <c:pt idx="171">
                  <c:v>300</c:v>
                </c:pt>
                <c:pt idx="172">
                  <c:v>300</c:v>
                </c:pt>
                <c:pt idx="173">
                  <c:v>300</c:v>
                </c:pt>
                <c:pt idx="174">
                  <c:v>300</c:v>
                </c:pt>
                <c:pt idx="175">
                  <c:v>300</c:v>
                </c:pt>
                <c:pt idx="176">
                  <c:v>300</c:v>
                </c:pt>
                <c:pt idx="177">
                  <c:v>300</c:v>
                </c:pt>
                <c:pt idx="178">
                  <c:v>300</c:v>
                </c:pt>
                <c:pt idx="179">
                  <c:v>300</c:v>
                </c:pt>
                <c:pt idx="180">
                  <c:v>300</c:v>
                </c:pt>
                <c:pt idx="181">
                  <c:v>300</c:v>
                </c:pt>
                <c:pt idx="182">
                  <c:v>300</c:v>
                </c:pt>
                <c:pt idx="183">
                  <c:v>300</c:v>
                </c:pt>
                <c:pt idx="184">
                  <c:v>300</c:v>
                </c:pt>
                <c:pt idx="185">
                  <c:v>300</c:v>
                </c:pt>
                <c:pt idx="186">
                  <c:v>300</c:v>
                </c:pt>
                <c:pt idx="187">
                  <c:v>300</c:v>
                </c:pt>
                <c:pt idx="188">
                  <c:v>300</c:v>
                </c:pt>
                <c:pt idx="189">
                  <c:v>300</c:v>
                </c:pt>
                <c:pt idx="190">
                  <c:v>300</c:v>
                </c:pt>
                <c:pt idx="191">
                  <c:v>300</c:v>
                </c:pt>
                <c:pt idx="192">
                  <c:v>300</c:v>
                </c:pt>
                <c:pt idx="193">
                  <c:v>300</c:v>
                </c:pt>
                <c:pt idx="194">
                  <c:v>300</c:v>
                </c:pt>
                <c:pt idx="195">
                  <c:v>300</c:v>
                </c:pt>
                <c:pt idx="196">
                  <c:v>300</c:v>
                </c:pt>
                <c:pt idx="197">
                  <c:v>300</c:v>
                </c:pt>
                <c:pt idx="198">
                  <c:v>300</c:v>
                </c:pt>
                <c:pt idx="199">
                  <c:v>300</c:v>
                </c:pt>
                <c:pt idx="200">
                  <c:v>300</c:v>
                </c:pt>
                <c:pt idx="201">
                  <c:v>300</c:v>
                </c:pt>
                <c:pt idx="202">
                  <c:v>300</c:v>
                </c:pt>
                <c:pt idx="203">
                  <c:v>300</c:v>
                </c:pt>
                <c:pt idx="204">
                  <c:v>300</c:v>
                </c:pt>
                <c:pt idx="205">
                  <c:v>300</c:v>
                </c:pt>
                <c:pt idx="206">
                  <c:v>300</c:v>
                </c:pt>
                <c:pt idx="207">
                  <c:v>300</c:v>
                </c:pt>
                <c:pt idx="208">
                  <c:v>300</c:v>
                </c:pt>
                <c:pt idx="209">
                  <c:v>300</c:v>
                </c:pt>
                <c:pt idx="210">
                  <c:v>300</c:v>
                </c:pt>
                <c:pt idx="211">
                  <c:v>300</c:v>
                </c:pt>
                <c:pt idx="212">
                  <c:v>300</c:v>
                </c:pt>
                <c:pt idx="213">
                  <c:v>300</c:v>
                </c:pt>
                <c:pt idx="214">
                  <c:v>300</c:v>
                </c:pt>
                <c:pt idx="215">
                  <c:v>300</c:v>
                </c:pt>
                <c:pt idx="216">
                  <c:v>300</c:v>
                </c:pt>
                <c:pt idx="217">
                  <c:v>300</c:v>
                </c:pt>
                <c:pt idx="218">
                  <c:v>300</c:v>
                </c:pt>
                <c:pt idx="219">
                  <c:v>300</c:v>
                </c:pt>
                <c:pt idx="220">
                  <c:v>300</c:v>
                </c:pt>
                <c:pt idx="221">
                  <c:v>300</c:v>
                </c:pt>
                <c:pt idx="222">
                  <c:v>300</c:v>
                </c:pt>
                <c:pt idx="223">
                  <c:v>300</c:v>
                </c:pt>
                <c:pt idx="224">
                  <c:v>300</c:v>
                </c:pt>
                <c:pt idx="225">
                  <c:v>300</c:v>
                </c:pt>
                <c:pt idx="226">
                  <c:v>300</c:v>
                </c:pt>
              </c:numCache>
            </c:numRef>
          </c:xVal>
          <c:yVal>
            <c:numRef>
              <c:f>'Shot events'!$AO$2:$AO$228</c:f>
              <c:numCache>
                <c:formatCode>General</c:formatCode>
                <c:ptCount val="227"/>
                <c:pt idx="0">
                  <c:v>-4</c:v>
                </c:pt>
                <c:pt idx="1">
                  <c:v>21</c:v>
                </c:pt>
                <c:pt idx="2">
                  <c:v>-31</c:v>
                </c:pt>
                <c:pt idx="3">
                  <c:v>1</c:v>
                </c:pt>
                <c:pt idx="4">
                  <c:v>-34</c:v>
                </c:pt>
                <c:pt idx="5">
                  <c:v>-28</c:v>
                </c:pt>
                <c:pt idx="6">
                  <c:v>-8</c:v>
                </c:pt>
                <c:pt idx="7">
                  <c:v>15</c:v>
                </c:pt>
                <c:pt idx="8">
                  <c:v>-14</c:v>
                </c:pt>
                <c:pt idx="9">
                  <c:v>31</c:v>
                </c:pt>
                <c:pt idx="10">
                  <c:v>-2</c:v>
                </c:pt>
                <c:pt idx="11">
                  <c:v>6</c:v>
                </c:pt>
                <c:pt idx="12">
                  <c:v>2</c:v>
                </c:pt>
                <c:pt idx="13">
                  <c:v>20</c:v>
                </c:pt>
                <c:pt idx="14">
                  <c:v>-21</c:v>
                </c:pt>
                <c:pt idx="15">
                  <c:v>-35</c:v>
                </c:pt>
                <c:pt idx="16">
                  <c:v>24</c:v>
                </c:pt>
                <c:pt idx="17">
                  <c:v>300</c:v>
                </c:pt>
                <c:pt idx="18">
                  <c:v>300</c:v>
                </c:pt>
                <c:pt idx="19">
                  <c:v>300</c:v>
                </c:pt>
                <c:pt idx="20">
                  <c:v>300</c:v>
                </c:pt>
                <c:pt idx="21">
                  <c:v>300</c:v>
                </c:pt>
                <c:pt idx="22">
                  <c:v>300</c:v>
                </c:pt>
                <c:pt idx="23">
                  <c:v>300</c:v>
                </c:pt>
                <c:pt idx="24">
                  <c:v>300</c:v>
                </c:pt>
                <c:pt idx="25">
                  <c:v>300</c:v>
                </c:pt>
                <c:pt idx="26">
                  <c:v>300</c:v>
                </c:pt>
                <c:pt idx="27">
                  <c:v>300</c:v>
                </c:pt>
                <c:pt idx="28">
                  <c:v>300</c:v>
                </c:pt>
                <c:pt idx="29">
                  <c:v>300</c:v>
                </c:pt>
                <c:pt idx="30">
                  <c:v>300</c:v>
                </c:pt>
                <c:pt idx="31">
                  <c:v>300</c:v>
                </c:pt>
                <c:pt idx="32">
                  <c:v>300</c:v>
                </c:pt>
                <c:pt idx="33">
                  <c:v>300</c:v>
                </c:pt>
                <c:pt idx="34">
                  <c:v>300</c:v>
                </c:pt>
                <c:pt idx="35">
                  <c:v>300</c:v>
                </c:pt>
                <c:pt idx="36">
                  <c:v>300</c:v>
                </c:pt>
                <c:pt idx="37">
                  <c:v>300</c:v>
                </c:pt>
                <c:pt idx="38">
                  <c:v>300</c:v>
                </c:pt>
                <c:pt idx="39">
                  <c:v>300</c:v>
                </c:pt>
                <c:pt idx="40">
                  <c:v>300</c:v>
                </c:pt>
                <c:pt idx="41">
                  <c:v>300</c:v>
                </c:pt>
                <c:pt idx="42">
                  <c:v>300</c:v>
                </c:pt>
                <c:pt idx="43">
                  <c:v>300</c:v>
                </c:pt>
                <c:pt idx="44">
                  <c:v>300</c:v>
                </c:pt>
                <c:pt idx="45">
                  <c:v>300</c:v>
                </c:pt>
                <c:pt idx="46">
                  <c:v>300</c:v>
                </c:pt>
                <c:pt idx="47">
                  <c:v>300</c:v>
                </c:pt>
                <c:pt idx="48">
                  <c:v>300</c:v>
                </c:pt>
                <c:pt idx="49">
                  <c:v>300</c:v>
                </c:pt>
                <c:pt idx="50">
                  <c:v>300</c:v>
                </c:pt>
                <c:pt idx="51">
                  <c:v>300</c:v>
                </c:pt>
                <c:pt idx="52">
                  <c:v>300</c:v>
                </c:pt>
                <c:pt idx="53">
                  <c:v>300</c:v>
                </c:pt>
                <c:pt idx="54">
                  <c:v>300</c:v>
                </c:pt>
                <c:pt idx="55">
                  <c:v>300</c:v>
                </c:pt>
                <c:pt idx="56">
                  <c:v>300</c:v>
                </c:pt>
                <c:pt idx="57">
                  <c:v>300</c:v>
                </c:pt>
                <c:pt idx="58">
                  <c:v>300</c:v>
                </c:pt>
                <c:pt idx="59">
                  <c:v>300</c:v>
                </c:pt>
                <c:pt idx="60">
                  <c:v>300</c:v>
                </c:pt>
                <c:pt idx="61">
                  <c:v>300</c:v>
                </c:pt>
                <c:pt idx="62">
                  <c:v>300</c:v>
                </c:pt>
                <c:pt idx="63">
                  <c:v>300</c:v>
                </c:pt>
                <c:pt idx="64">
                  <c:v>300</c:v>
                </c:pt>
                <c:pt idx="65">
                  <c:v>300</c:v>
                </c:pt>
                <c:pt idx="66">
                  <c:v>300</c:v>
                </c:pt>
                <c:pt idx="67">
                  <c:v>300</c:v>
                </c:pt>
                <c:pt idx="68">
                  <c:v>300</c:v>
                </c:pt>
                <c:pt idx="69">
                  <c:v>300</c:v>
                </c:pt>
                <c:pt idx="70">
                  <c:v>300</c:v>
                </c:pt>
                <c:pt idx="71">
                  <c:v>300</c:v>
                </c:pt>
                <c:pt idx="72">
                  <c:v>300</c:v>
                </c:pt>
                <c:pt idx="73">
                  <c:v>300</c:v>
                </c:pt>
                <c:pt idx="74">
                  <c:v>300</c:v>
                </c:pt>
                <c:pt idx="75">
                  <c:v>300</c:v>
                </c:pt>
                <c:pt idx="76">
                  <c:v>300</c:v>
                </c:pt>
                <c:pt idx="77">
                  <c:v>300</c:v>
                </c:pt>
                <c:pt idx="78">
                  <c:v>300</c:v>
                </c:pt>
                <c:pt idx="79">
                  <c:v>300</c:v>
                </c:pt>
                <c:pt idx="80">
                  <c:v>300</c:v>
                </c:pt>
                <c:pt idx="81">
                  <c:v>300</c:v>
                </c:pt>
                <c:pt idx="82">
                  <c:v>300</c:v>
                </c:pt>
                <c:pt idx="83">
                  <c:v>300</c:v>
                </c:pt>
                <c:pt idx="84">
                  <c:v>300</c:v>
                </c:pt>
                <c:pt idx="85">
                  <c:v>300</c:v>
                </c:pt>
                <c:pt idx="86">
                  <c:v>300</c:v>
                </c:pt>
                <c:pt idx="87">
                  <c:v>300</c:v>
                </c:pt>
                <c:pt idx="88">
                  <c:v>300</c:v>
                </c:pt>
                <c:pt idx="89">
                  <c:v>300</c:v>
                </c:pt>
                <c:pt idx="90">
                  <c:v>300</c:v>
                </c:pt>
                <c:pt idx="91">
                  <c:v>300</c:v>
                </c:pt>
                <c:pt idx="92">
                  <c:v>300</c:v>
                </c:pt>
                <c:pt idx="93">
                  <c:v>300</c:v>
                </c:pt>
                <c:pt idx="94">
                  <c:v>300</c:v>
                </c:pt>
                <c:pt idx="95">
                  <c:v>300</c:v>
                </c:pt>
                <c:pt idx="96">
                  <c:v>300</c:v>
                </c:pt>
                <c:pt idx="97">
                  <c:v>300</c:v>
                </c:pt>
                <c:pt idx="98">
                  <c:v>300</c:v>
                </c:pt>
                <c:pt idx="99">
                  <c:v>300</c:v>
                </c:pt>
                <c:pt idx="100">
                  <c:v>300</c:v>
                </c:pt>
                <c:pt idx="101">
                  <c:v>300</c:v>
                </c:pt>
                <c:pt idx="102">
                  <c:v>300</c:v>
                </c:pt>
                <c:pt idx="103">
                  <c:v>300</c:v>
                </c:pt>
                <c:pt idx="104">
                  <c:v>300</c:v>
                </c:pt>
                <c:pt idx="105">
                  <c:v>300</c:v>
                </c:pt>
                <c:pt idx="106">
                  <c:v>300</c:v>
                </c:pt>
                <c:pt idx="107">
                  <c:v>300</c:v>
                </c:pt>
                <c:pt idx="108">
                  <c:v>300</c:v>
                </c:pt>
                <c:pt idx="109">
                  <c:v>300</c:v>
                </c:pt>
                <c:pt idx="110">
                  <c:v>300</c:v>
                </c:pt>
                <c:pt idx="111">
                  <c:v>300</c:v>
                </c:pt>
                <c:pt idx="112">
                  <c:v>300</c:v>
                </c:pt>
                <c:pt idx="113">
                  <c:v>300</c:v>
                </c:pt>
                <c:pt idx="114">
                  <c:v>300</c:v>
                </c:pt>
                <c:pt idx="115">
                  <c:v>300</c:v>
                </c:pt>
                <c:pt idx="116">
                  <c:v>300</c:v>
                </c:pt>
                <c:pt idx="117">
                  <c:v>300</c:v>
                </c:pt>
                <c:pt idx="118">
                  <c:v>300</c:v>
                </c:pt>
                <c:pt idx="119">
                  <c:v>300</c:v>
                </c:pt>
                <c:pt idx="120">
                  <c:v>300</c:v>
                </c:pt>
                <c:pt idx="121">
                  <c:v>300</c:v>
                </c:pt>
                <c:pt idx="122">
                  <c:v>300</c:v>
                </c:pt>
                <c:pt idx="123">
                  <c:v>300</c:v>
                </c:pt>
                <c:pt idx="124">
                  <c:v>300</c:v>
                </c:pt>
                <c:pt idx="125">
                  <c:v>300</c:v>
                </c:pt>
                <c:pt idx="126">
                  <c:v>300</c:v>
                </c:pt>
                <c:pt idx="127">
                  <c:v>300</c:v>
                </c:pt>
                <c:pt idx="128">
                  <c:v>300</c:v>
                </c:pt>
                <c:pt idx="129">
                  <c:v>300</c:v>
                </c:pt>
                <c:pt idx="130">
                  <c:v>300</c:v>
                </c:pt>
                <c:pt idx="131">
                  <c:v>300</c:v>
                </c:pt>
                <c:pt idx="132">
                  <c:v>300</c:v>
                </c:pt>
                <c:pt idx="133">
                  <c:v>300</c:v>
                </c:pt>
                <c:pt idx="134">
                  <c:v>300</c:v>
                </c:pt>
                <c:pt idx="135">
                  <c:v>300</c:v>
                </c:pt>
                <c:pt idx="136">
                  <c:v>300</c:v>
                </c:pt>
                <c:pt idx="137">
                  <c:v>300</c:v>
                </c:pt>
                <c:pt idx="138">
                  <c:v>300</c:v>
                </c:pt>
                <c:pt idx="139">
                  <c:v>300</c:v>
                </c:pt>
                <c:pt idx="140">
                  <c:v>300</c:v>
                </c:pt>
                <c:pt idx="141">
                  <c:v>300</c:v>
                </c:pt>
                <c:pt idx="142">
                  <c:v>300</c:v>
                </c:pt>
                <c:pt idx="143">
                  <c:v>300</c:v>
                </c:pt>
                <c:pt idx="144">
                  <c:v>300</c:v>
                </c:pt>
                <c:pt idx="145">
                  <c:v>300</c:v>
                </c:pt>
                <c:pt idx="146">
                  <c:v>300</c:v>
                </c:pt>
                <c:pt idx="147">
                  <c:v>300</c:v>
                </c:pt>
                <c:pt idx="148">
                  <c:v>300</c:v>
                </c:pt>
                <c:pt idx="149">
                  <c:v>300</c:v>
                </c:pt>
                <c:pt idx="150">
                  <c:v>300</c:v>
                </c:pt>
                <c:pt idx="151">
                  <c:v>300</c:v>
                </c:pt>
                <c:pt idx="152">
                  <c:v>300</c:v>
                </c:pt>
                <c:pt idx="153">
                  <c:v>300</c:v>
                </c:pt>
                <c:pt idx="154">
                  <c:v>300</c:v>
                </c:pt>
                <c:pt idx="155">
                  <c:v>300</c:v>
                </c:pt>
                <c:pt idx="156">
                  <c:v>300</c:v>
                </c:pt>
                <c:pt idx="157">
                  <c:v>300</c:v>
                </c:pt>
                <c:pt idx="158">
                  <c:v>300</c:v>
                </c:pt>
                <c:pt idx="159">
                  <c:v>300</c:v>
                </c:pt>
                <c:pt idx="160">
                  <c:v>300</c:v>
                </c:pt>
                <c:pt idx="161">
                  <c:v>300</c:v>
                </c:pt>
                <c:pt idx="162">
                  <c:v>300</c:v>
                </c:pt>
                <c:pt idx="163">
                  <c:v>300</c:v>
                </c:pt>
                <c:pt idx="164">
                  <c:v>300</c:v>
                </c:pt>
                <c:pt idx="165">
                  <c:v>300</c:v>
                </c:pt>
                <c:pt idx="166">
                  <c:v>300</c:v>
                </c:pt>
                <c:pt idx="167">
                  <c:v>300</c:v>
                </c:pt>
                <c:pt idx="168">
                  <c:v>300</c:v>
                </c:pt>
                <c:pt idx="169">
                  <c:v>300</c:v>
                </c:pt>
                <c:pt idx="170">
                  <c:v>300</c:v>
                </c:pt>
                <c:pt idx="171">
                  <c:v>300</c:v>
                </c:pt>
                <c:pt idx="172">
                  <c:v>300</c:v>
                </c:pt>
                <c:pt idx="173">
                  <c:v>300</c:v>
                </c:pt>
                <c:pt idx="174">
                  <c:v>300</c:v>
                </c:pt>
                <c:pt idx="175">
                  <c:v>300</c:v>
                </c:pt>
                <c:pt idx="176">
                  <c:v>300</c:v>
                </c:pt>
                <c:pt idx="177">
                  <c:v>300</c:v>
                </c:pt>
                <c:pt idx="178">
                  <c:v>300</c:v>
                </c:pt>
                <c:pt idx="179">
                  <c:v>300</c:v>
                </c:pt>
                <c:pt idx="180">
                  <c:v>300</c:v>
                </c:pt>
                <c:pt idx="181">
                  <c:v>300</c:v>
                </c:pt>
                <c:pt idx="182">
                  <c:v>300</c:v>
                </c:pt>
                <c:pt idx="183">
                  <c:v>300</c:v>
                </c:pt>
                <c:pt idx="184">
                  <c:v>300</c:v>
                </c:pt>
                <c:pt idx="185">
                  <c:v>300</c:v>
                </c:pt>
                <c:pt idx="186">
                  <c:v>300</c:v>
                </c:pt>
                <c:pt idx="187">
                  <c:v>300</c:v>
                </c:pt>
                <c:pt idx="188">
                  <c:v>300</c:v>
                </c:pt>
                <c:pt idx="189">
                  <c:v>300</c:v>
                </c:pt>
                <c:pt idx="190">
                  <c:v>300</c:v>
                </c:pt>
                <c:pt idx="191">
                  <c:v>300</c:v>
                </c:pt>
                <c:pt idx="192">
                  <c:v>300</c:v>
                </c:pt>
                <c:pt idx="193">
                  <c:v>300</c:v>
                </c:pt>
                <c:pt idx="194">
                  <c:v>300</c:v>
                </c:pt>
                <c:pt idx="195">
                  <c:v>300</c:v>
                </c:pt>
                <c:pt idx="196">
                  <c:v>300</c:v>
                </c:pt>
                <c:pt idx="197">
                  <c:v>300</c:v>
                </c:pt>
                <c:pt idx="198">
                  <c:v>300</c:v>
                </c:pt>
                <c:pt idx="199">
                  <c:v>300</c:v>
                </c:pt>
                <c:pt idx="200">
                  <c:v>300</c:v>
                </c:pt>
                <c:pt idx="201">
                  <c:v>300</c:v>
                </c:pt>
                <c:pt idx="202">
                  <c:v>300</c:v>
                </c:pt>
                <c:pt idx="203">
                  <c:v>300</c:v>
                </c:pt>
                <c:pt idx="204">
                  <c:v>300</c:v>
                </c:pt>
                <c:pt idx="205">
                  <c:v>300</c:v>
                </c:pt>
                <c:pt idx="206">
                  <c:v>300</c:v>
                </c:pt>
                <c:pt idx="207">
                  <c:v>300</c:v>
                </c:pt>
                <c:pt idx="208">
                  <c:v>300</c:v>
                </c:pt>
                <c:pt idx="209">
                  <c:v>300</c:v>
                </c:pt>
                <c:pt idx="210">
                  <c:v>300</c:v>
                </c:pt>
                <c:pt idx="211">
                  <c:v>300</c:v>
                </c:pt>
                <c:pt idx="212">
                  <c:v>300</c:v>
                </c:pt>
                <c:pt idx="213">
                  <c:v>300</c:v>
                </c:pt>
                <c:pt idx="214">
                  <c:v>300</c:v>
                </c:pt>
                <c:pt idx="215">
                  <c:v>300</c:v>
                </c:pt>
                <c:pt idx="216">
                  <c:v>300</c:v>
                </c:pt>
                <c:pt idx="217">
                  <c:v>300</c:v>
                </c:pt>
                <c:pt idx="218">
                  <c:v>300</c:v>
                </c:pt>
                <c:pt idx="219">
                  <c:v>300</c:v>
                </c:pt>
                <c:pt idx="220">
                  <c:v>300</c:v>
                </c:pt>
                <c:pt idx="221">
                  <c:v>300</c:v>
                </c:pt>
                <c:pt idx="222">
                  <c:v>300</c:v>
                </c:pt>
                <c:pt idx="223">
                  <c:v>300</c:v>
                </c:pt>
                <c:pt idx="224">
                  <c:v>300</c:v>
                </c:pt>
                <c:pt idx="225">
                  <c:v>300</c:v>
                </c:pt>
                <c:pt idx="226">
                  <c:v>300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6C6-4855-9D7B-47EA421EA60B}"/>
            </c:ext>
          </c:extLst>
        </c:ser>
        <c:ser>
          <c:idx val="1"/>
          <c:order val="1"/>
          <c:tx>
            <c:v>On-Ice For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1"/>
            <c:spPr>
              <a:solidFill>
                <a:schemeClr val="accent1"/>
              </a:solidFill>
              <a:ln w="9525">
                <a:noFill/>
              </a:ln>
              <a:effectLst/>
            </c:spPr>
          </c:marker>
          <c:xVal>
            <c:numRef>
              <c:f>'Shot events'!$AJ$2:$AJ$228</c:f>
              <c:numCache>
                <c:formatCode>General</c:formatCode>
                <c:ptCount val="227"/>
                <c:pt idx="0">
                  <c:v>60</c:v>
                </c:pt>
                <c:pt idx="1">
                  <c:v>75</c:v>
                </c:pt>
                <c:pt idx="2">
                  <c:v>72</c:v>
                </c:pt>
                <c:pt idx="3">
                  <c:v>48</c:v>
                </c:pt>
                <c:pt idx="4">
                  <c:v>82</c:v>
                </c:pt>
                <c:pt idx="5">
                  <c:v>37</c:v>
                </c:pt>
                <c:pt idx="6">
                  <c:v>42</c:v>
                </c:pt>
                <c:pt idx="7">
                  <c:v>50</c:v>
                </c:pt>
                <c:pt idx="8">
                  <c:v>74</c:v>
                </c:pt>
                <c:pt idx="9">
                  <c:v>76</c:v>
                </c:pt>
                <c:pt idx="10">
                  <c:v>83</c:v>
                </c:pt>
                <c:pt idx="11">
                  <c:v>74</c:v>
                </c:pt>
                <c:pt idx="12">
                  <c:v>30</c:v>
                </c:pt>
                <c:pt idx="13">
                  <c:v>42</c:v>
                </c:pt>
                <c:pt idx="14">
                  <c:v>79</c:v>
                </c:pt>
                <c:pt idx="15">
                  <c:v>51</c:v>
                </c:pt>
                <c:pt idx="16">
                  <c:v>51</c:v>
                </c:pt>
                <c:pt idx="17">
                  <c:v>300</c:v>
                </c:pt>
                <c:pt idx="18">
                  <c:v>300</c:v>
                </c:pt>
                <c:pt idx="19">
                  <c:v>300</c:v>
                </c:pt>
                <c:pt idx="20">
                  <c:v>300</c:v>
                </c:pt>
                <c:pt idx="21">
                  <c:v>300</c:v>
                </c:pt>
                <c:pt idx="22">
                  <c:v>300</c:v>
                </c:pt>
                <c:pt idx="23">
                  <c:v>300</c:v>
                </c:pt>
                <c:pt idx="24">
                  <c:v>300</c:v>
                </c:pt>
                <c:pt idx="25">
                  <c:v>300</c:v>
                </c:pt>
                <c:pt idx="26">
                  <c:v>300</c:v>
                </c:pt>
                <c:pt idx="27">
                  <c:v>300</c:v>
                </c:pt>
                <c:pt idx="28">
                  <c:v>300</c:v>
                </c:pt>
                <c:pt idx="29">
                  <c:v>300</c:v>
                </c:pt>
                <c:pt idx="30">
                  <c:v>300</c:v>
                </c:pt>
                <c:pt idx="31">
                  <c:v>300</c:v>
                </c:pt>
                <c:pt idx="32">
                  <c:v>300</c:v>
                </c:pt>
                <c:pt idx="33">
                  <c:v>300</c:v>
                </c:pt>
                <c:pt idx="34">
                  <c:v>300</c:v>
                </c:pt>
                <c:pt idx="35">
                  <c:v>300</c:v>
                </c:pt>
                <c:pt idx="36">
                  <c:v>300</c:v>
                </c:pt>
                <c:pt idx="37">
                  <c:v>300</c:v>
                </c:pt>
                <c:pt idx="38">
                  <c:v>300</c:v>
                </c:pt>
                <c:pt idx="39">
                  <c:v>300</c:v>
                </c:pt>
                <c:pt idx="40">
                  <c:v>300</c:v>
                </c:pt>
                <c:pt idx="41">
                  <c:v>300</c:v>
                </c:pt>
                <c:pt idx="42">
                  <c:v>300</c:v>
                </c:pt>
                <c:pt idx="43">
                  <c:v>300</c:v>
                </c:pt>
                <c:pt idx="44">
                  <c:v>300</c:v>
                </c:pt>
                <c:pt idx="45">
                  <c:v>300</c:v>
                </c:pt>
                <c:pt idx="46">
                  <c:v>300</c:v>
                </c:pt>
                <c:pt idx="47">
                  <c:v>300</c:v>
                </c:pt>
                <c:pt idx="48">
                  <c:v>300</c:v>
                </c:pt>
                <c:pt idx="49">
                  <c:v>300</c:v>
                </c:pt>
                <c:pt idx="50">
                  <c:v>300</c:v>
                </c:pt>
                <c:pt idx="51">
                  <c:v>300</c:v>
                </c:pt>
                <c:pt idx="52">
                  <c:v>300</c:v>
                </c:pt>
                <c:pt idx="53">
                  <c:v>300</c:v>
                </c:pt>
                <c:pt idx="54">
                  <c:v>300</c:v>
                </c:pt>
                <c:pt idx="55">
                  <c:v>300</c:v>
                </c:pt>
                <c:pt idx="56">
                  <c:v>300</c:v>
                </c:pt>
                <c:pt idx="57">
                  <c:v>300</c:v>
                </c:pt>
                <c:pt idx="58">
                  <c:v>300</c:v>
                </c:pt>
                <c:pt idx="59">
                  <c:v>300</c:v>
                </c:pt>
                <c:pt idx="60">
                  <c:v>300</c:v>
                </c:pt>
                <c:pt idx="61">
                  <c:v>300</c:v>
                </c:pt>
                <c:pt idx="62">
                  <c:v>300</c:v>
                </c:pt>
                <c:pt idx="63">
                  <c:v>300</c:v>
                </c:pt>
                <c:pt idx="64">
                  <c:v>300</c:v>
                </c:pt>
                <c:pt idx="65">
                  <c:v>300</c:v>
                </c:pt>
                <c:pt idx="66">
                  <c:v>300</c:v>
                </c:pt>
                <c:pt idx="67">
                  <c:v>300</c:v>
                </c:pt>
                <c:pt idx="68">
                  <c:v>300</c:v>
                </c:pt>
                <c:pt idx="69">
                  <c:v>300</c:v>
                </c:pt>
                <c:pt idx="70">
                  <c:v>300</c:v>
                </c:pt>
                <c:pt idx="71">
                  <c:v>300</c:v>
                </c:pt>
                <c:pt idx="72">
                  <c:v>300</c:v>
                </c:pt>
                <c:pt idx="73">
                  <c:v>300</c:v>
                </c:pt>
                <c:pt idx="74">
                  <c:v>300</c:v>
                </c:pt>
                <c:pt idx="75">
                  <c:v>300</c:v>
                </c:pt>
                <c:pt idx="76">
                  <c:v>300</c:v>
                </c:pt>
                <c:pt idx="77">
                  <c:v>300</c:v>
                </c:pt>
                <c:pt idx="78">
                  <c:v>300</c:v>
                </c:pt>
                <c:pt idx="79">
                  <c:v>300</c:v>
                </c:pt>
                <c:pt idx="80">
                  <c:v>300</c:v>
                </c:pt>
                <c:pt idx="81">
                  <c:v>300</c:v>
                </c:pt>
                <c:pt idx="82">
                  <c:v>300</c:v>
                </c:pt>
                <c:pt idx="83">
                  <c:v>300</c:v>
                </c:pt>
                <c:pt idx="84">
                  <c:v>300</c:v>
                </c:pt>
                <c:pt idx="85">
                  <c:v>300</c:v>
                </c:pt>
                <c:pt idx="86">
                  <c:v>300</c:v>
                </c:pt>
                <c:pt idx="87">
                  <c:v>300</c:v>
                </c:pt>
                <c:pt idx="88">
                  <c:v>300</c:v>
                </c:pt>
                <c:pt idx="89">
                  <c:v>300</c:v>
                </c:pt>
                <c:pt idx="90">
                  <c:v>300</c:v>
                </c:pt>
                <c:pt idx="91">
                  <c:v>300</c:v>
                </c:pt>
                <c:pt idx="92">
                  <c:v>300</c:v>
                </c:pt>
                <c:pt idx="93">
                  <c:v>300</c:v>
                </c:pt>
                <c:pt idx="94">
                  <c:v>300</c:v>
                </c:pt>
                <c:pt idx="95">
                  <c:v>300</c:v>
                </c:pt>
                <c:pt idx="96">
                  <c:v>300</c:v>
                </c:pt>
                <c:pt idx="97">
                  <c:v>300</c:v>
                </c:pt>
                <c:pt idx="98">
                  <c:v>300</c:v>
                </c:pt>
                <c:pt idx="99">
                  <c:v>300</c:v>
                </c:pt>
                <c:pt idx="100">
                  <c:v>300</c:v>
                </c:pt>
                <c:pt idx="101">
                  <c:v>300</c:v>
                </c:pt>
                <c:pt idx="102">
                  <c:v>300</c:v>
                </c:pt>
                <c:pt idx="103">
                  <c:v>300</c:v>
                </c:pt>
                <c:pt idx="104">
                  <c:v>300</c:v>
                </c:pt>
                <c:pt idx="105">
                  <c:v>300</c:v>
                </c:pt>
                <c:pt idx="106">
                  <c:v>300</c:v>
                </c:pt>
                <c:pt idx="107">
                  <c:v>300</c:v>
                </c:pt>
                <c:pt idx="108">
                  <c:v>300</c:v>
                </c:pt>
                <c:pt idx="109">
                  <c:v>300</c:v>
                </c:pt>
                <c:pt idx="110">
                  <c:v>300</c:v>
                </c:pt>
                <c:pt idx="111">
                  <c:v>300</c:v>
                </c:pt>
                <c:pt idx="112">
                  <c:v>300</c:v>
                </c:pt>
                <c:pt idx="113">
                  <c:v>300</c:v>
                </c:pt>
                <c:pt idx="114">
                  <c:v>300</c:v>
                </c:pt>
                <c:pt idx="115">
                  <c:v>300</c:v>
                </c:pt>
                <c:pt idx="116">
                  <c:v>300</c:v>
                </c:pt>
                <c:pt idx="117">
                  <c:v>300</c:v>
                </c:pt>
                <c:pt idx="118">
                  <c:v>300</c:v>
                </c:pt>
                <c:pt idx="119">
                  <c:v>300</c:v>
                </c:pt>
                <c:pt idx="120">
                  <c:v>300</c:v>
                </c:pt>
                <c:pt idx="121">
                  <c:v>300</c:v>
                </c:pt>
                <c:pt idx="122">
                  <c:v>300</c:v>
                </c:pt>
                <c:pt idx="123">
                  <c:v>300</c:v>
                </c:pt>
                <c:pt idx="124">
                  <c:v>300</c:v>
                </c:pt>
                <c:pt idx="125">
                  <c:v>300</c:v>
                </c:pt>
                <c:pt idx="126">
                  <c:v>300</c:v>
                </c:pt>
                <c:pt idx="127">
                  <c:v>300</c:v>
                </c:pt>
                <c:pt idx="128">
                  <c:v>300</c:v>
                </c:pt>
                <c:pt idx="129">
                  <c:v>300</c:v>
                </c:pt>
                <c:pt idx="130">
                  <c:v>300</c:v>
                </c:pt>
                <c:pt idx="131">
                  <c:v>300</c:v>
                </c:pt>
                <c:pt idx="132">
                  <c:v>300</c:v>
                </c:pt>
                <c:pt idx="133">
                  <c:v>300</c:v>
                </c:pt>
                <c:pt idx="134">
                  <c:v>300</c:v>
                </c:pt>
                <c:pt idx="135">
                  <c:v>300</c:v>
                </c:pt>
                <c:pt idx="136">
                  <c:v>300</c:v>
                </c:pt>
                <c:pt idx="137">
                  <c:v>300</c:v>
                </c:pt>
                <c:pt idx="138">
                  <c:v>300</c:v>
                </c:pt>
                <c:pt idx="139">
                  <c:v>300</c:v>
                </c:pt>
                <c:pt idx="140">
                  <c:v>300</c:v>
                </c:pt>
                <c:pt idx="141">
                  <c:v>300</c:v>
                </c:pt>
                <c:pt idx="142">
                  <c:v>300</c:v>
                </c:pt>
                <c:pt idx="143">
                  <c:v>300</c:v>
                </c:pt>
                <c:pt idx="144">
                  <c:v>300</c:v>
                </c:pt>
                <c:pt idx="145">
                  <c:v>300</c:v>
                </c:pt>
                <c:pt idx="146">
                  <c:v>300</c:v>
                </c:pt>
                <c:pt idx="147">
                  <c:v>300</c:v>
                </c:pt>
                <c:pt idx="148">
                  <c:v>300</c:v>
                </c:pt>
                <c:pt idx="149">
                  <c:v>300</c:v>
                </c:pt>
                <c:pt idx="150">
                  <c:v>300</c:v>
                </c:pt>
                <c:pt idx="151">
                  <c:v>300</c:v>
                </c:pt>
                <c:pt idx="152">
                  <c:v>300</c:v>
                </c:pt>
                <c:pt idx="153">
                  <c:v>300</c:v>
                </c:pt>
                <c:pt idx="154">
                  <c:v>300</c:v>
                </c:pt>
                <c:pt idx="155">
                  <c:v>300</c:v>
                </c:pt>
                <c:pt idx="156">
                  <c:v>300</c:v>
                </c:pt>
                <c:pt idx="157">
                  <c:v>300</c:v>
                </c:pt>
                <c:pt idx="158">
                  <c:v>300</c:v>
                </c:pt>
                <c:pt idx="159">
                  <c:v>300</c:v>
                </c:pt>
                <c:pt idx="160">
                  <c:v>300</c:v>
                </c:pt>
                <c:pt idx="161">
                  <c:v>300</c:v>
                </c:pt>
                <c:pt idx="162">
                  <c:v>300</c:v>
                </c:pt>
                <c:pt idx="163">
                  <c:v>300</c:v>
                </c:pt>
                <c:pt idx="164">
                  <c:v>300</c:v>
                </c:pt>
                <c:pt idx="165">
                  <c:v>300</c:v>
                </c:pt>
                <c:pt idx="166">
                  <c:v>300</c:v>
                </c:pt>
                <c:pt idx="167">
                  <c:v>300</c:v>
                </c:pt>
                <c:pt idx="168">
                  <c:v>300</c:v>
                </c:pt>
                <c:pt idx="169">
                  <c:v>300</c:v>
                </c:pt>
                <c:pt idx="170">
                  <c:v>300</c:v>
                </c:pt>
                <c:pt idx="171">
                  <c:v>300</c:v>
                </c:pt>
                <c:pt idx="172">
                  <c:v>300</c:v>
                </c:pt>
                <c:pt idx="173">
                  <c:v>300</c:v>
                </c:pt>
                <c:pt idx="174">
                  <c:v>300</c:v>
                </c:pt>
                <c:pt idx="175">
                  <c:v>300</c:v>
                </c:pt>
                <c:pt idx="176">
                  <c:v>300</c:v>
                </c:pt>
                <c:pt idx="177">
                  <c:v>300</c:v>
                </c:pt>
                <c:pt idx="178">
                  <c:v>300</c:v>
                </c:pt>
                <c:pt idx="179">
                  <c:v>300</c:v>
                </c:pt>
                <c:pt idx="180">
                  <c:v>300</c:v>
                </c:pt>
                <c:pt idx="181">
                  <c:v>300</c:v>
                </c:pt>
                <c:pt idx="182">
                  <c:v>300</c:v>
                </c:pt>
                <c:pt idx="183">
                  <c:v>300</c:v>
                </c:pt>
                <c:pt idx="184">
                  <c:v>300</c:v>
                </c:pt>
                <c:pt idx="185">
                  <c:v>300</c:v>
                </c:pt>
                <c:pt idx="186">
                  <c:v>300</c:v>
                </c:pt>
                <c:pt idx="187">
                  <c:v>300</c:v>
                </c:pt>
                <c:pt idx="188">
                  <c:v>300</c:v>
                </c:pt>
                <c:pt idx="189">
                  <c:v>300</c:v>
                </c:pt>
                <c:pt idx="190">
                  <c:v>300</c:v>
                </c:pt>
                <c:pt idx="191">
                  <c:v>300</c:v>
                </c:pt>
                <c:pt idx="192">
                  <c:v>300</c:v>
                </c:pt>
                <c:pt idx="193">
                  <c:v>300</c:v>
                </c:pt>
                <c:pt idx="194">
                  <c:v>300</c:v>
                </c:pt>
                <c:pt idx="195">
                  <c:v>300</c:v>
                </c:pt>
                <c:pt idx="196">
                  <c:v>300</c:v>
                </c:pt>
                <c:pt idx="197">
                  <c:v>300</c:v>
                </c:pt>
                <c:pt idx="198">
                  <c:v>300</c:v>
                </c:pt>
                <c:pt idx="199">
                  <c:v>300</c:v>
                </c:pt>
                <c:pt idx="200">
                  <c:v>300</c:v>
                </c:pt>
                <c:pt idx="201">
                  <c:v>300</c:v>
                </c:pt>
                <c:pt idx="202">
                  <c:v>300</c:v>
                </c:pt>
                <c:pt idx="203">
                  <c:v>300</c:v>
                </c:pt>
                <c:pt idx="204">
                  <c:v>300</c:v>
                </c:pt>
                <c:pt idx="205">
                  <c:v>300</c:v>
                </c:pt>
                <c:pt idx="206">
                  <c:v>300</c:v>
                </c:pt>
                <c:pt idx="207">
                  <c:v>300</c:v>
                </c:pt>
                <c:pt idx="208">
                  <c:v>300</c:v>
                </c:pt>
                <c:pt idx="209">
                  <c:v>300</c:v>
                </c:pt>
                <c:pt idx="210">
                  <c:v>300</c:v>
                </c:pt>
                <c:pt idx="211">
                  <c:v>300</c:v>
                </c:pt>
                <c:pt idx="212">
                  <c:v>300</c:v>
                </c:pt>
                <c:pt idx="213">
                  <c:v>300</c:v>
                </c:pt>
                <c:pt idx="214">
                  <c:v>300</c:v>
                </c:pt>
                <c:pt idx="215">
                  <c:v>300</c:v>
                </c:pt>
                <c:pt idx="216">
                  <c:v>300</c:v>
                </c:pt>
                <c:pt idx="217">
                  <c:v>300</c:v>
                </c:pt>
                <c:pt idx="218">
                  <c:v>300</c:v>
                </c:pt>
                <c:pt idx="219">
                  <c:v>300</c:v>
                </c:pt>
                <c:pt idx="220">
                  <c:v>300</c:v>
                </c:pt>
                <c:pt idx="221">
                  <c:v>300</c:v>
                </c:pt>
                <c:pt idx="222">
                  <c:v>300</c:v>
                </c:pt>
                <c:pt idx="223">
                  <c:v>300</c:v>
                </c:pt>
                <c:pt idx="224">
                  <c:v>300</c:v>
                </c:pt>
                <c:pt idx="225">
                  <c:v>300</c:v>
                </c:pt>
                <c:pt idx="226">
                  <c:v>300</c:v>
                </c:pt>
              </c:numCache>
            </c:numRef>
          </c:xVal>
          <c:yVal>
            <c:numRef>
              <c:f>'Shot events'!$AK$2:$AK$228</c:f>
              <c:numCache>
                <c:formatCode>General</c:formatCode>
                <c:ptCount val="227"/>
                <c:pt idx="0">
                  <c:v>4</c:v>
                </c:pt>
                <c:pt idx="1">
                  <c:v>9</c:v>
                </c:pt>
                <c:pt idx="2">
                  <c:v>0</c:v>
                </c:pt>
                <c:pt idx="3">
                  <c:v>-4</c:v>
                </c:pt>
                <c:pt idx="4">
                  <c:v>-8</c:v>
                </c:pt>
                <c:pt idx="5">
                  <c:v>31</c:v>
                </c:pt>
                <c:pt idx="6">
                  <c:v>-30</c:v>
                </c:pt>
                <c:pt idx="7">
                  <c:v>-24</c:v>
                </c:pt>
                <c:pt idx="8">
                  <c:v>-9</c:v>
                </c:pt>
                <c:pt idx="9">
                  <c:v>23</c:v>
                </c:pt>
                <c:pt idx="10">
                  <c:v>6</c:v>
                </c:pt>
                <c:pt idx="11">
                  <c:v>10</c:v>
                </c:pt>
                <c:pt idx="12">
                  <c:v>27</c:v>
                </c:pt>
                <c:pt idx="13">
                  <c:v>-4</c:v>
                </c:pt>
                <c:pt idx="14">
                  <c:v>-2</c:v>
                </c:pt>
                <c:pt idx="15">
                  <c:v>-11</c:v>
                </c:pt>
                <c:pt idx="16">
                  <c:v>-19</c:v>
                </c:pt>
                <c:pt idx="17">
                  <c:v>300</c:v>
                </c:pt>
                <c:pt idx="18">
                  <c:v>300</c:v>
                </c:pt>
                <c:pt idx="19">
                  <c:v>300</c:v>
                </c:pt>
                <c:pt idx="20">
                  <c:v>300</c:v>
                </c:pt>
                <c:pt idx="21">
                  <c:v>300</c:v>
                </c:pt>
                <c:pt idx="22">
                  <c:v>300</c:v>
                </c:pt>
                <c:pt idx="23">
                  <c:v>300</c:v>
                </c:pt>
                <c:pt idx="24">
                  <c:v>300</c:v>
                </c:pt>
                <c:pt idx="25">
                  <c:v>300</c:v>
                </c:pt>
                <c:pt idx="26">
                  <c:v>300</c:v>
                </c:pt>
                <c:pt idx="27">
                  <c:v>300</c:v>
                </c:pt>
                <c:pt idx="28">
                  <c:v>300</c:v>
                </c:pt>
                <c:pt idx="29">
                  <c:v>300</c:v>
                </c:pt>
                <c:pt idx="30">
                  <c:v>300</c:v>
                </c:pt>
                <c:pt idx="31">
                  <c:v>300</c:v>
                </c:pt>
                <c:pt idx="32">
                  <c:v>300</c:v>
                </c:pt>
                <c:pt idx="33">
                  <c:v>300</c:v>
                </c:pt>
                <c:pt idx="34">
                  <c:v>300</c:v>
                </c:pt>
                <c:pt idx="35">
                  <c:v>300</c:v>
                </c:pt>
                <c:pt idx="36">
                  <c:v>300</c:v>
                </c:pt>
                <c:pt idx="37">
                  <c:v>300</c:v>
                </c:pt>
                <c:pt idx="38">
                  <c:v>300</c:v>
                </c:pt>
                <c:pt idx="39">
                  <c:v>300</c:v>
                </c:pt>
                <c:pt idx="40">
                  <c:v>300</c:v>
                </c:pt>
                <c:pt idx="41">
                  <c:v>300</c:v>
                </c:pt>
                <c:pt idx="42">
                  <c:v>300</c:v>
                </c:pt>
                <c:pt idx="43">
                  <c:v>300</c:v>
                </c:pt>
                <c:pt idx="44">
                  <c:v>300</c:v>
                </c:pt>
                <c:pt idx="45">
                  <c:v>300</c:v>
                </c:pt>
                <c:pt idx="46">
                  <c:v>300</c:v>
                </c:pt>
                <c:pt idx="47">
                  <c:v>300</c:v>
                </c:pt>
                <c:pt idx="48">
                  <c:v>300</c:v>
                </c:pt>
                <c:pt idx="49">
                  <c:v>300</c:v>
                </c:pt>
                <c:pt idx="50">
                  <c:v>300</c:v>
                </c:pt>
                <c:pt idx="51">
                  <c:v>300</c:v>
                </c:pt>
                <c:pt idx="52">
                  <c:v>300</c:v>
                </c:pt>
                <c:pt idx="53">
                  <c:v>300</c:v>
                </c:pt>
                <c:pt idx="54">
                  <c:v>300</c:v>
                </c:pt>
                <c:pt idx="55">
                  <c:v>300</c:v>
                </c:pt>
                <c:pt idx="56">
                  <c:v>300</c:v>
                </c:pt>
                <c:pt idx="57">
                  <c:v>300</c:v>
                </c:pt>
                <c:pt idx="58">
                  <c:v>300</c:v>
                </c:pt>
                <c:pt idx="59">
                  <c:v>300</c:v>
                </c:pt>
                <c:pt idx="60">
                  <c:v>300</c:v>
                </c:pt>
                <c:pt idx="61">
                  <c:v>300</c:v>
                </c:pt>
                <c:pt idx="62">
                  <c:v>300</c:v>
                </c:pt>
                <c:pt idx="63">
                  <c:v>300</c:v>
                </c:pt>
                <c:pt idx="64">
                  <c:v>300</c:v>
                </c:pt>
                <c:pt idx="65">
                  <c:v>300</c:v>
                </c:pt>
                <c:pt idx="66">
                  <c:v>300</c:v>
                </c:pt>
                <c:pt idx="67">
                  <c:v>300</c:v>
                </c:pt>
                <c:pt idx="68">
                  <c:v>300</c:v>
                </c:pt>
                <c:pt idx="69">
                  <c:v>300</c:v>
                </c:pt>
                <c:pt idx="70">
                  <c:v>300</c:v>
                </c:pt>
                <c:pt idx="71">
                  <c:v>300</c:v>
                </c:pt>
                <c:pt idx="72">
                  <c:v>300</c:v>
                </c:pt>
                <c:pt idx="73">
                  <c:v>300</c:v>
                </c:pt>
                <c:pt idx="74">
                  <c:v>300</c:v>
                </c:pt>
                <c:pt idx="75">
                  <c:v>300</c:v>
                </c:pt>
                <c:pt idx="76">
                  <c:v>300</c:v>
                </c:pt>
                <c:pt idx="77">
                  <c:v>300</c:v>
                </c:pt>
                <c:pt idx="78">
                  <c:v>300</c:v>
                </c:pt>
                <c:pt idx="79">
                  <c:v>300</c:v>
                </c:pt>
                <c:pt idx="80">
                  <c:v>300</c:v>
                </c:pt>
                <c:pt idx="81">
                  <c:v>300</c:v>
                </c:pt>
                <c:pt idx="82">
                  <c:v>300</c:v>
                </c:pt>
                <c:pt idx="83">
                  <c:v>300</c:v>
                </c:pt>
                <c:pt idx="84">
                  <c:v>300</c:v>
                </c:pt>
                <c:pt idx="85">
                  <c:v>300</c:v>
                </c:pt>
                <c:pt idx="86">
                  <c:v>300</c:v>
                </c:pt>
                <c:pt idx="87">
                  <c:v>300</c:v>
                </c:pt>
                <c:pt idx="88">
                  <c:v>300</c:v>
                </c:pt>
                <c:pt idx="89">
                  <c:v>300</c:v>
                </c:pt>
                <c:pt idx="90">
                  <c:v>300</c:v>
                </c:pt>
                <c:pt idx="91">
                  <c:v>300</c:v>
                </c:pt>
                <c:pt idx="92">
                  <c:v>300</c:v>
                </c:pt>
                <c:pt idx="93">
                  <c:v>300</c:v>
                </c:pt>
                <c:pt idx="94">
                  <c:v>300</c:v>
                </c:pt>
                <c:pt idx="95">
                  <c:v>300</c:v>
                </c:pt>
                <c:pt idx="96">
                  <c:v>300</c:v>
                </c:pt>
                <c:pt idx="97">
                  <c:v>300</c:v>
                </c:pt>
                <c:pt idx="98">
                  <c:v>300</c:v>
                </c:pt>
                <c:pt idx="99">
                  <c:v>300</c:v>
                </c:pt>
                <c:pt idx="100">
                  <c:v>300</c:v>
                </c:pt>
                <c:pt idx="101">
                  <c:v>300</c:v>
                </c:pt>
                <c:pt idx="102">
                  <c:v>300</c:v>
                </c:pt>
                <c:pt idx="103">
                  <c:v>300</c:v>
                </c:pt>
                <c:pt idx="104">
                  <c:v>300</c:v>
                </c:pt>
                <c:pt idx="105">
                  <c:v>300</c:v>
                </c:pt>
                <c:pt idx="106">
                  <c:v>300</c:v>
                </c:pt>
                <c:pt idx="107">
                  <c:v>300</c:v>
                </c:pt>
                <c:pt idx="108">
                  <c:v>300</c:v>
                </c:pt>
                <c:pt idx="109">
                  <c:v>300</c:v>
                </c:pt>
                <c:pt idx="110">
                  <c:v>300</c:v>
                </c:pt>
                <c:pt idx="111">
                  <c:v>300</c:v>
                </c:pt>
                <c:pt idx="112">
                  <c:v>300</c:v>
                </c:pt>
                <c:pt idx="113">
                  <c:v>300</c:v>
                </c:pt>
                <c:pt idx="114">
                  <c:v>300</c:v>
                </c:pt>
                <c:pt idx="115">
                  <c:v>300</c:v>
                </c:pt>
                <c:pt idx="116">
                  <c:v>300</c:v>
                </c:pt>
                <c:pt idx="117">
                  <c:v>300</c:v>
                </c:pt>
                <c:pt idx="118">
                  <c:v>300</c:v>
                </c:pt>
                <c:pt idx="119">
                  <c:v>300</c:v>
                </c:pt>
                <c:pt idx="120">
                  <c:v>300</c:v>
                </c:pt>
                <c:pt idx="121">
                  <c:v>300</c:v>
                </c:pt>
                <c:pt idx="122">
                  <c:v>300</c:v>
                </c:pt>
                <c:pt idx="123">
                  <c:v>300</c:v>
                </c:pt>
                <c:pt idx="124">
                  <c:v>300</c:v>
                </c:pt>
                <c:pt idx="125">
                  <c:v>300</c:v>
                </c:pt>
                <c:pt idx="126">
                  <c:v>300</c:v>
                </c:pt>
                <c:pt idx="127">
                  <c:v>300</c:v>
                </c:pt>
                <c:pt idx="128">
                  <c:v>300</c:v>
                </c:pt>
                <c:pt idx="129">
                  <c:v>300</c:v>
                </c:pt>
                <c:pt idx="130">
                  <c:v>300</c:v>
                </c:pt>
                <c:pt idx="131">
                  <c:v>300</c:v>
                </c:pt>
                <c:pt idx="132">
                  <c:v>300</c:v>
                </c:pt>
                <c:pt idx="133">
                  <c:v>300</c:v>
                </c:pt>
                <c:pt idx="134">
                  <c:v>300</c:v>
                </c:pt>
                <c:pt idx="135">
                  <c:v>300</c:v>
                </c:pt>
                <c:pt idx="136">
                  <c:v>300</c:v>
                </c:pt>
                <c:pt idx="137">
                  <c:v>300</c:v>
                </c:pt>
                <c:pt idx="138">
                  <c:v>300</c:v>
                </c:pt>
                <c:pt idx="139">
                  <c:v>300</c:v>
                </c:pt>
                <c:pt idx="140">
                  <c:v>300</c:v>
                </c:pt>
                <c:pt idx="141">
                  <c:v>300</c:v>
                </c:pt>
                <c:pt idx="142">
                  <c:v>300</c:v>
                </c:pt>
                <c:pt idx="143">
                  <c:v>300</c:v>
                </c:pt>
                <c:pt idx="144">
                  <c:v>300</c:v>
                </c:pt>
                <c:pt idx="145">
                  <c:v>300</c:v>
                </c:pt>
                <c:pt idx="146">
                  <c:v>300</c:v>
                </c:pt>
                <c:pt idx="147">
                  <c:v>300</c:v>
                </c:pt>
                <c:pt idx="148">
                  <c:v>300</c:v>
                </c:pt>
                <c:pt idx="149">
                  <c:v>300</c:v>
                </c:pt>
                <c:pt idx="150">
                  <c:v>300</c:v>
                </c:pt>
                <c:pt idx="151">
                  <c:v>300</c:v>
                </c:pt>
                <c:pt idx="152">
                  <c:v>300</c:v>
                </c:pt>
                <c:pt idx="153">
                  <c:v>300</c:v>
                </c:pt>
                <c:pt idx="154">
                  <c:v>300</c:v>
                </c:pt>
                <c:pt idx="155">
                  <c:v>300</c:v>
                </c:pt>
                <c:pt idx="156">
                  <c:v>300</c:v>
                </c:pt>
                <c:pt idx="157">
                  <c:v>300</c:v>
                </c:pt>
                <c:pt idx="158">
                  <c:v>300</c:v>
                </c:pt>
                <c:pt idx="159">
                  <c:v>300</c:v>
                </c:pt>
                <c:pt idx="160">
                  <c:v>300</c:v>
                </c:pt>
                <c:pt idx="161">
                  <c:v>300</c:v>
                </c:pt>
                <c:pt idx="162">
                  <c:v>300</c:v>
                </c:pt>
                <c:pt idx="163">
                  <c:v>300</c:v>
                </c:pt>
                <c:pt idx="164">
                  <c:v>300</c:v>
                </c:pt>
                <c:pt idx="165">
                  <c:v>300</c:v>
                </c:pt>
                <c:pt idx="166">
                  <c:v>300</c:v>
                </c:pt>
                <c:pt idx="167">
                  <c:v>300</c:v>
                </c:pt>
                <c:pt idx="168">
                  <c:v>300</c:v>
                </c:pt>
                <c:pt idx="169">
                  <c:v>300</c:v>
                </c:pt>
                <c:pt idx="170">
                  <c:v>300</c:v>
                </c:pt>
                <c:pt idx="171">
                  <c:v>300</c:v>
                </c:pt>
                <c:pt idx="172">
                  <c:v>300</c:v>
                </c:pt>
                <c:pt idx="173">
                  <c:v>300</c:v>
                </c:pt>
                <c:pt idx="174">
                  <c:v>300</c:v>
                </c:pt>
                <c:pt idx="175">
                  <c:v>300</c:v>
                </c:pt>
                <c:pt idx="176">
                  <c:v>300</c:v>
                </c:pt>
                <c:pt idx="177">
                  <c:v>300</c:v>
                </c:pt>
                <c:pt idx="178">
                  <c:v>300</c:v>
                </c:pt>
                <c:pt idx="179">
                  <c:v>300</c:v>
                </c:pt>
                <c:pt idx="180">
                  <c:v>300</c:v>
                </c:pt>
                <c:pt idx="181">
                  <c:v>300</c:v>
                </c:pt>
                <c:pt idx="182">
                  <c:v>300</c:v>
                </c:pt>
                <c:pt idx="183">
                  <c:v>300</c:v>
                </c:pt>
                <c:pt idx="184">
                  <c:v>300</c:v>
                </c:pt>
                <c:pt idx="185">
                  <c:v>300</c:v>
                </c:pt>
                <c:pt idx="186">
                  <c:v>300</c:v>
                </c:pt>
                <c:pt idx="187">
                  <c:v>300</c:v>
                </c:pt>
                <c:pt idx="188">
                  <c:v>300</c:v>
                </c:pt>
                <c:pt idx="189">
                  <c:v>300</c:v>
                </c:pt>
                <c:pt idx="190">
                  <c:v>300</c:v>
                </c:pt>
                <c:pt idx="191">
                  <c:v>300</c:v>
                </c:pt>
                <c:pt idx="192">
                  <c:v>300</c:v>
                </c:pt>
                <c:pt idx="193">
                  <c:v>300</c:v>
                </c:pt>
                <c:pt idx="194">
                  <c:v>300</c:v>
                </c:pt>
                <c:pt idx="195">
                  <c:v>300</c:v>
                </c:pt>
                <c:pt idx="196">
                  <c:v>300</c:v>
                </c:pt>
                <c:pt idx="197">
                  <c:v>300</c:v>
                </c:pt>
                <c:pt idx="198">
                  <c:v>300</c:v>
                </c:pt>
                <c:pt idx="199">
                  <c:v>300</c:v>
                </c:pt>
                <c:pt idx="200">
                  <c:v>300</c:v>
                </c:pt>
                <c:pt idx="201">
                  <c:v>300</c:v>
                </c:pt>
                <c:pt idx="202">
                  <c:v>300</c:v>
                </c:pt>
                <c:pt idx="203">
                  <c:v>300</c:v>
                </c:pt>
                <c:pt idx="204">
                  <c:v>300</c:v>
                </c:pt>
                <c:pt idx="205">
                  <c:v>300</c:v>
                </c:pt>
                <c:pt idx="206">
                  <c:v>300</c:v>
                </c:pt>
                <c:pt idx="207">
                  <c:v>300</c:v>
                </c:pt>
                <c:pt idx="208">
                  <c:v>300</c:v>
                </c:pt>
                <c:pt idx="209">
                  <c:v>300</c:v>
                </c:pt>
                <c:pt idx="210">
                  <c:v>300</c:v>
                </c:pt>
                <c:pt idx="211">
                  <c:v>300</c:v>
                </c:pt>
                <c:pt idx="212">
                  <c:v>300</c:v>
                </c:pt>
                <c:pt idx="213">
                  <c:v>300</c:v>
                </c:pt>
                <c:pt idx="214">
                  <c:v>300</c:v>
                </c:pt>
                <c:pt idx="215">
                  <c:v>300</c:v>
                </c:pt>
                <c:pt idx="216">
                  <c:v>300</c:v>
                </c:pt>
                <c:pt idx="217">
                  <c:v>300</c:v>
                </c:pt>
                <c:pt idx="218">
                  <c:v>300</c:v>
                </c:pt>
                <c:pt idx="219">
                  <c:v>300</c:v>
                </c:pt>
                <c:pt idx="220">
                  <c:v>300</c:v>
                </c:pt>
                <c:pt idx="221">
                  <c:v>300</c:v>
                </c:pt>
                <c:pt idx="222">
                  <c:v>300</c:v>
                </c:pt>
                <c:pt idx="223">
                  <c:v>300</c:v>
                </c:pt>
                <c:pt idx="224">
                  <c:v>300</c:v>
                </c:pt>
                <c:pt idx="225">
                  <c:v>300</c:v>
                </c:pt>
                <c:pt idx="226">
                  <c:v>300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6C6-4855-9D7B-47EA421EA60B}"/>
            </c:ext>
          </c:extLst>
        </c:ser>
        <c:ser>
          <c:idx val="0"/>
          <c:order val="2"/>
          <c:tx>
            <c:v>Individual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1"/>
            <c:spPr>
              <a:solidFill>
                <a:schemeClr val="accent4"/>
              </a:solidFill>
              <a:ln w="9525">
                <a:noFill/>
              </a:ln>
              <a:effectLst/>
            </c:spPr>
          </c:marker>
          <c:xVal>
            <c:numRef>
              <c:f>'Shot events'!$AF$2:$AF$101</c:f>
              <c:numCache>
                <c:formatCode>General</c:formatCode>
                <c:ptCount val="100"/>
                <c:pt idx="0">
                  <c:v>48</c:v>
                </c:pt>
                <c:pt idx="1">
                  <c:v>82</c:v>
                </c:pt>
                <c:pt idx="2">
                  <c:v>300</c:v>
                </c:pt>
                <c:pt idx="3">
                  <c:v>300</c:v>
                </c:pt>
                <c:pt idx="4">
                  <c:v>300</c:v>
                </c:pt>
                <c:pt idx="5">
                  <c:v>300</c:v>
                </c:pt>
                <c:pt idx="6">
                  <c:v>300</c:v>
                </c:pt>
                <c:pt idx="7">
                  <c:v>300</c:v>
                </c:pt>
                <c:pt idx="8">
                  <c:v>300</c:v>
                </c:pt>
                <c:pt idx="9">
                  <c:v>300</c:v>
                </c:pt>
                <c:pt idx="10">
                  <c:v>300</c:v>
                </c:pt>
                <c:pt idx="11">
                  <c:v>300</c:v>
                </c:pt>
                <c:pt idx="12">
                  <c:v>300</c:v>
                </c:pt>
                <c:pt idx="13">
                  <c:v>300</c:v>
                </c:pt>
                <c:pt idx="14">
                  <c:v>300</c:v>
                </c:pt>
                <c:pt idx="15">
                  <c:v>300</c:v>
                </c:pt>
                <c:pt idx="16">
                  <c:v>300</c:v>
                </c:pt>
                <c:pt idx="17">
                  <c:v>300</c:v>
                </c:pt>
                <c:pt idx="18">
                  <c:v>300</c:v>
                </c:pt>
                <c:pt idx="19">
                  <c:v>300</c:v>
                </c:pt>
                <c:pt idx="20">
                  <c:v>300</c:v>
                </c:pt>
                <c:pt idx="21">
                  <c:v>300</c:v>
                </c:pt>
                <c:pt idx="22">
                  <c:v>300</c:v>
                </c:pt>
                <c:pt idx="23">
                  <c:v>300</c:v>
                </c:pt>
                <c:pt idx="24">
                  <c:v>300</c:v>
                </c:pt>
                <c:pt idx="25">
                  <c:v>300</c:v>
                </c:pt>
                <c:pt idx="26">
                  <c:v>300</c:v>
                </c:pt>
                <c:pt idx="27">
                  <c:v>300</c:v>
                </c:pt>
                <c:pt idx="28">
                  <c:v>300</c:v>
                </c:pt>
                <c:pt idx="29">
                  <c:v>300</c:v>
                </c:pt>
                <c:pt idx="30">
                  <c:v>300</c:v>
                </c:pt>
                <c:pt idx="31">
                  <c:v>300</c:v>
                </c:pt>
                <c:pt idx="32">
                  <c:v>300</c:v>
                </c:pt>
                <c:pt idx="33">
                  <c:v>300</c:v>
                </c:pt>
                <c:pt idx="34">
                  <c:v>300</c:v>
                </c:pt>
                <c:pt idx="35">
                  <c:v>300</c:v>
                </c:pt>
                <c:pt idx="36">
                  <c:v>300</c:v>
                </c:pt>
                <c:pt idx="37">
                  <c:v>300</c:v>
                </c:pt>
                <c:pt idx="38">
                  <c:v>300</c:v>
                </c:pt>
                <c:pt idx="39">
                  <c:v>300</c:v>
                </c:pt>
                <c:pt idx="40">
                  <c:v>300</c:v>
                </c:pt>
                <c:pt idx="41">
                  <c:v>300</c:v>
                </c:pt>
                <c:pt idx="42">
                  <c:v>300</c:v>
                </c:pt>
                <c:pt idx="43">
                  <c:v>300</c:v>
                </c:pt>
                <c:pt idx="44">
                  <c:v>300</c:v>
                </c:pt>
                <c:pt idx="45">
                  <c:v>300</c:v>
                </c:pt>
                <c:pt idx="46">
                  <c:v>300</c:v>
                </c:pt>
                <c:pt idx="47">
                  <c:v>300</c:v>
                </c:pt>
                <c:pt idx="48">
                  <c:v>300</c:v>
                </c:pt>
                <c:pt idx="49">
                  <c:v>300</c:v>
                </c:pt>
                <c:pt idx="50">
                  <c:v>300</c:v>
                </c:pt>
                <c:pt idx="51">
                  <c:v>300</c:v>
                </c:pt>
                <c:pt idx="52">
                  <c:v>300</c:v>
                </c:pt>
                <c:pt idx="53">
                  <c:v>300</c:v>
                </c:pt>
                <c:pt idx="54">
                  <c:v>300</c:v>
                </c:pt>
                <c:pt idx="55">
                  <c:v>300</c:v>
                </c:pt>
                <c:pt idx="56">
                  <c:v>300</c:v>
                </c:pt>
                <c:pt idx="57">
                  <c:v>300</c:v>
                </c:pt>
                <c:pt idx="58">
                  <c:v>300</c:v>
                </c:pt>
                <c:pt idx="59">
                  <c:v>300</c:v>
                </c:pt>
                <c:pt idx="60">
                  <c:v>300</c:v>
                </c:pt>
                <c:pt idx="61">
                  <c:v>300</c:v>
                </c:pt>
                <c:pt idx="62">
                  <c:v>300</c:v>
                </c:pt>
                <c:pt idx="63">
                  <c:v>300</c:v>
                </c:pt>
                <c:pt idx="64">
                  <c:v>300</c:v>
                </c:pt>
                <c:pt idx="65">
                  <c:v>300</c:v>
                </c:pt>
                <c:pt idx="66">
                  <c:v>300</c:v>
                </c:pt>
                <c:pt idx="67">
                  <c:v>300</c:v>
                </c:pt>
                <c:pt idx="68">
                  <c:v>300</c:v>
                </c:pt>
                <c:pt idx="69">
                  <c:v>300</c:v>
                </c:pt>
                <c:pt idx="70">
                  <c:v>300</c:v>
                </c:pt>
                <c:pt idx="71">
                  <c:v>300</c:v>
                </c:pt>
                <c:pt idx="72">
                  <c:v>300</c:v>
                </c:pt>
                <c:pt idx="73">
                  <c:v>300</c:v>
                </c:pt>
                <c:pt idx="74">
                  <c:v>300</c:v>
                </c:pt>
                <c:pt idx="75">
                  <c:v>300</c:v>
                </c:pt>
                <c:pt idx="76">
                  <c:v>300</c:v>
                </c:pt>
                <c:pt idx="77">
                  <c:v>300</c:v>
                </c:pt>
                <c:pt idx="78">
                  <c:v>300</c:v>
                </c:pt>
                <c:pt idx="79">
                  <c:v>300</c:v>
                </c:pt>
                <c:pt idx="80">
                  <c:v>300</c:v>
                </c:pt>
                <c:pt idx="81">
                  <c:v>300</c:v>
                </c:pt>
                <c:pt idx="82">
                  <c:v>300</c:v>
                </c:pt>
                <c:pt idx="83">
                  <c:v>300</c:v>
                </c:pt>
                <c:pt idx="84">
                  <c:v>300</c:v>
                </c:pt>
                <c:pt idx="85">
                  <c:v>300</c:v>
                </c:pt>
                <c:pt idx="86">
                  <c:v>300</c:v>
                </c:pt>
                <c:pt idx="87">
                  <c:v>300</c:v>
                </c:pt>
                <c:pt idx="88">
                  <c:v>300</c:v>
                </c:pt>
                <c:pt idx="89">
                  <c:v>300</c:v>
                </c:pt>
                <c:pt idx="90">
                  <c:v>300</c:v>
                </c:pt>
                <c:pt idx="91">
                  <c:v>300</c:v>
                </c:pt>
                <c:pt idx="92">
                  <c:v>300</c:v>
                </c:pt>
                <c:pt idx="93">
                  <c:v>300</c:v>
                </c:pt>
                <c:pt idx="94">
                  <c:v>300</c:v>
                </c:pt>
                <c:pt idx="95">
                  <c:v>300</c:v>
                </c:pt>
                <c:pt idx="96">
                  <c:v>300</c:v>
                </c:pt>
                <c:pt idx="97">
                  <c:v>300</c:v>
                </c:pt>
                <c:pt idx="98">
                  <c:v>300</c:v>
                </c:pt>
                <c:pt idx="99">
                  <c:v>300</c:v>
                </c:pt>
              </c:numCache>
            </c:numRef>
          </c:xVal>
          <c:yVal>
            <c:numRef>
              <c:f>'Shot events'!$AG$2:$AG$101</c:f>
              <c:numCache>
                <c:formatCode>General</c:formatCode>
                <c:ptCount val="100"/>
                <c:pt idx="0">
                  <c:v>-4</c:v>
                </c:pt>
                <c:pt idx="1">
                  <c:v>-8</c:v>
                </c:pt>
                <c:pt idx="2">
                  <c:v>300</c:v>
                </c:pt>
                <c:pt idx="3">
                  <c:v>300</c:v>
                </c:pt>
                <c:pt idx="4">
                  <c:v>300</c:v>
                </c:pt>
                <c:pt idx="5">
                  <c:v>300</c:v>
                </c:pt>
                <c:pt idx="6">
                  <c:v>300</c:v>
                </c:pt>
                <c:pt idx="7">
                  <c:v>300</c:v>
                </c:pt>
                <c:pt idx="8">
                  <c:v>300</c:v>
                </c:pt>
                <c:pt idx="9">
                  <c:v>300</c:v>
                </c:pt>
                <c:pt idx="10">
                  <c:v>300</c:v>
                </c:pt>
                <c:pt idx="11">
                  <c:v>300</c:v>
                </c:pt>
                <c:pt idx="12">
                  <c:v>300</c:v>
                </c:pt>
                <c:pt idx="13">
                  <c:v>300</c:v>
                </c:pt>
                <c:pt idx="14">
                  <c:v>300</c:v>
                </c:pt>
                <c:pt idx="15">
                  <c:v>300</c:v>
                </c:pt>
                <c:pt idx="16">
                  <c:v>300</c:v>
                </c:pt>
                <c:pt idx="17">
                  <c:v>300</c:v>
                </c:pt>
                <c:pt idx="18">
                  <c:v>300</c:v>
                </c:pt>
                <c:pt idx="19">
                  <c:v>300</c:v>
                </c:pt>
                <c:pt idx="20">
                  <c:v>300</c:v>
                </c:pt>
                <c:pt idx="21">
                  <c:v>300</c:v>
                </c:pt>
                <c:pt idx="22">
                  <c:v>300</c:v>
                </c:pt>
                <c:pt idx="23">
                  <c:v>300</c:v>
                </c:pt>
                <c:pt idx="24">
                  <c:v>300</c:v>
                </c:pt>
                <c:pt idx="25">
                  <c:v>300</c:v>
                </c:pt>
                <c:pt idx="26">
                  <c:v>300</c:v>
                </c:pt>
                <c:pt idx="27">
                  <c:v>300</c:v>
                </c:pt>
                <c:pt idx="28">
                  <c:v>300</c:v>
                </c:pt>
                <c:pt idx="29">
                  <c:v>300</c:v>
                </c:pt>
                <c:pt idx="30">
                  <c:v>300</c:v>
                </c:pt>
                <c:pt idx="31">
                  <c:v>300</c:v>
                </c:pt>
                <c:pt idx="32">
                  <c:v>300</c:v>
                </c:pt>
                <c:pt idx="33">
                  <c:v>300</c:v>
                </c:pt>
                <c:pt idx="34">
                  <c:v>300</c:v>
                </c:pt>
                <c:pt idx="35">
                  <c:v>300</c:v>
                </c:pt>
                <c:pt idx="36">
                  <c:v>300</c:v>
                </c:pt>
                <c:pt idx="37">
                  <c:v>300</c:v>
                </c:pt>
                <c:pt idx="38">
                  <c:v>300</c:v>
                </c:pt>
                <c:pt idx="39">
                  <c:v>300</c:v>
                </c:pt>
                <c:pt idx="40">
                  <c:v>300</c:v>
                </c:pt>
                <c:pt idx="41">
                  <c:v>300</c:v>
                </c:pt>
                <c:pt idx="42">
                  <c:v>300</c:v>
                </c:pt>
                <c:pt idx="43">
                  <c:v>300</c:v>
                </c:pt>
                <c:pt idx="44">
                  <c:v>300</c:v>
                </c:pt>
                <c:pt idx="45">
                  <c:v>300</c:v>
                </c:pt>
                <c:pt idx="46">
                  <c:v>300</c:v>
                </c:pt>
                <c:pt idx="47">
                  <c:v>300</c:v>
                </c:pt>
                <c:pt idx="48">
                  <c:v>300</c:v>
                </c:pt>
                <c:pt idx="49">
                  <c:v>300</c:v>
                </c:pt>
                <c:pt idx="50">
                  <c:v>300</c:v>
                </c:pt>
                <c:pt idx="51">
                  <c:v>300</c:v>
                </c:pt>
                <c:pt idx="52">
                  <c:v>300</c:v>
                </c:pt>
                <c:pt idx="53">
                  <c:v>300</c:v>
                </c:pt>
                <c:pt idx="54">
                  <c:v>300</c:v>
                </c:pt>
                <c:pt idx="55">
                  <c:v>300</c:v>
                </c:pt>
                <c:pt idx="56">
                  <c:v>300</c:v>
                </c:pt>
                <c:pt idx="57">
                  <c:v>300</c:v>
                </c:pt>
                <c:pt idx="58">
                  <c:v>300</c:v>
                </c:pt>
                <c:pt idx="59">
                  <c:v>300</c:v>
                </c:pt>
                <c:pt idx="60">
                  <c:v>300</c:v>
                </c:pt>
                <c:pt idx="61">
                  <c:v>300</c:v>
                </c:pt>
                <c:pt idx="62">
                  <c:v>300</c:v>
                </c:pt>
                <c:pt idx="63">
                  <c:v>300</c:v>
                </c:pt>
                <c:pt idx="64">
                  <c:v>300</c:v>
                </c:pt>
                <c:pt idx="65">
                  <c:v>300</c:v>
                </c:pt>
                <c:pt idx="66">
                  <c:v>300</c:v>
                </c:pt>
                <c:pt idx="67">
                  <c:v>300</c:v>
                </c:pt>
                <c:pt idx="68">
                  <c:v>300</c:v>
                </c:pt>
                <c:pt idx="69">
                  <c:v>300</c:v>
                </c:pt>
                <c:pt idx="70">
                  <c:v>300</c:v>
                </c:pt>
                <c:pt idx="71">
                  <c:v>300</c:v>
                </c:pt>
                <c:pt idx="72">
                  <c:v>300</c:v>
                </c:pt>
                <c:pt idx="73">
                  <c:v>300</c:v>
                </c:pt>
                <c:pt idx="74">
                  <c:v>300</c:v>
                </c:pt>
                <c:pt idx="75">
                  <c:v>300</c:v>
                </c:pt>
                <c:pt idx="76">
                  <c:v>300</c:v>
                </c:pt>
                <c:pt idx="77">
                  <c:v>300</c:v>
                </c:pt>
                <c:pt idx="78">
                  <c:v>300</c:v>
                </c:pt>
                <c:pt idx="79">
                  <c:v>300</c:v>
                </c:pt>
                <c:pt idx="80">
                  <c:v>300</c:v>
                </c:pt>
                <c:pt idx="81">
                  <c:v>300</c:v>
                </c:pt>
                <c:pt idx="82">
                  <c:v>300</c:v>
                </c:pt>
                <c:pt idx="83">
                  <c:v>300</c:v>
                </c:pt>
                <c:pt idx="84">
                  <c:v>300</c:v>
                </c:pt>
                <c:pt idx="85">
                  <c:v>300</c:v>
                </c:pt>
                <c:pt idx="86">
                  <c:v>300</c:v>
                </c:pt>
                <c:pt idx="87">
                  <c:v>300</c:v>
                </c:pt>
                <c:pt idx="88">
                  <c:v>300</c:v>
                </c:pt>
                <c:pt idx="89">
                  <c:v>300</c:v>
                </c:pt>
                <c:pt idx="90">
                  <c:v>300</c:v>
                </c:pt>
                <c:pt idx="91">
                  <c:v>300</c:v>
                </c:pt>
                <c:pt idx="92">
                  <c:v>300</c:v>
                </c:pt>
                <c:pt idx="93">
                  <c:v>300</c:v>
                </c:pt>
                <c:pt idx="94">
                  <c:v>300</c:v>
                </c:pt>
                <c:pt idx="95">
                  <c:v>300</c:v>
                </c:pt>
                <c:pt idx="96">
                  <c:v>300</c:v>
                </c:pt>
                <c:pt idx="97">
                  <c:v>300</c:v>
                </c:pt>
                <c:pt idx="98">
                  <c:v>300</c:v>
                </c:pt>
                <c:pt idx="99">
                  <c:v>300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6C6-4855-9D7B-47EA421EA6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41562287"/>
        <c:axId val="741562703"/>
      </c:scatterChart>
      <c:valAx>
        <c:axId val="741562287"/>
        <c:scaling>
          <c:orientation val="minMax"/>
          <c:max val="100"/>
          <c:min val="-100"/>
        </c:scaling>
        <c:delete val="1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41562703"/>
        <c:crosses val="autoZero"/>
        <c:crossBetween val="midCat"/>
      </c:valAx>
      <c:valAx>
        <c:axId val="741562703"/>
        <c:scaling>
          <c:orientation val="minMax"/>
          <c:max val="42.5"/>
          <c:min val="-42.5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41562287"/>
        <c:crosses val="autoZero"/>
        <c:crossBetween val="midCat"/>
      </c:valAx>
      <c:spPr>
        <a:blipFill>
          <a:blip xmlns:r="http://schemas.openxmlformats.org/officeDocument/2006/relationships" r:embed="rId3"/>
          <a:stretch>
            <a:fillRect/>
          </a:stretch>
        </a:blipFill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949467009846492"/>
          <c:y val="0.91972803367002665"/>
          <c:w val="0.52101065980307015"/>
          <c:h val="8.02719584581694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130628</xdr:colOff>
      <xdr:row>0</xdr:row>
      <xdr:rowOff>119742</xdr:rowOff>
    </xdr:from>
    <xdr:to>
      <xdr:col>7</xdr:col>
      <xdr:colOff>10885</xdr:colOff>
      <xdr:row>6</xdr:row>
      <xdr:rowOff>163285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B0C7CD0-CB8C-050E-3042-97BEE51004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628" y="119742"/>
          <a:ext cx="1175657" cy="1175657"/>
        </a:xfrm>
        <a:prstGeom prst="rect">
          <a:avLst/>
        </a:prstGeom>
      </xdr:spPr>
    </xdr:pic>
    <xdr:clientData/>
  </xdr:twoCellAnchor>
  <xdr:twoCellAnchor>
    <xdr:from>
      <xdr:col>22</xdr:col>
      <xdr:colOff>43542</xdr:colOff>
      <xdr:row>13</xdr:row>
      <xdr:rowOff>21771</xdr:rowOff>
    </xdr:from>
    <xdr:to>
      <xdr:col>77</xdr:col>
      <xdr:colOff>43542</xdr:colOff>
      <xdr:row>38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055D560-87AE-6495-6016-93A34E238CA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9B575FC-3110-48C7-926E-5B0E0863A384}" name="Table2" displayName="Table2" ref="A1:AC114" totalsRowShown="0">
  <autoFilter ref="A1:AC114" xr:uid="{29B575FC-3110-48C7-926E-5B0E0863A384}"/>
  <tableColumns count="29">
    <tableColumn id="1" xr3:uid="{3A363A21-EEA6-4AFB-B38A-E3CA7224CC9A}" name="Period"/>
    <tableColumn id="2" xr3:uid="{159E0960-D712-483E-8B5B-A9452FD15589}" name="Team"/>
    <tableColumn id="3" xr3:uid="{78589BCA-86EB-497A-AD79-821CA8146DB8}" name="Player"/>
    <tableColumn id="4" xr3:uid="{BF0ECB63-B74A-47B2-95BD-E2A346D71B43}" name="Type"/>
    <tableColumn id="5" xr3:uid="{C90DE181-ED03-481A-8FE7-809C7BD19438}" name="X"/>
    <tableColumn id="6" xr3:uid="{E46E4D46-D08B-4A50-8F0D-D7D30D5E2502}" name="Y"/>
    <tableColumn id="7" xr3:uid="{0D72619E-58D3-411D-BBD7-3D65648A9592}" name="F Line"/>
    <tableColumn id="8" xr3:uid="{7EE64EF8-A27C-4200-AF78-76725EED2D43}" name="D Pair"/>
    <tableColumn id="9" xr3:uid="{AAA8C913-B746-4030-8805-0F3F71281BA3}" name="A1"/>
    <tableColumn id="10" xr3:uid="{D066DAF0-D140-4D74-B3E3-108D0978EB96}" name="A2"/>
    <tableColumn id="11" xr3:uid="{D3811B22-FE2A-47B4-8C57-E7766905A1B4}" name="Goaltender"/>
    <tableColumn id="12" xr3:uid="{E27AAE72-14CB-4D42-B7B5-7BE942B4457A}" name="Distance"/>
    <tableColumn id="13" xr3:uid="{CB0C0179-5CE6-4B6D-95A2-0D840660BF66}" name="Strength"/>
    <tableColumn id="14" xr3:uid="{EF23A017-C972-415C-BF8B-B32390037A90}" name="Date" dataDxfId="19"/>
    <tableColumn id="15" xr3:uid="{53B3E0E8-CAB9-4DE8-986A-DE6995A62EC8}" name="Shot No." dataDxfId="18">
      <calculatedColumnFormula>ROW(O1)</calculatedColumnFormula>
    </tableColumn>
    <tableColumn id="16" xr3:uid="{9C761A16-E453-4E8F-BB88-6BA3E3A73704}" name="x2" dataDxfId="17">
      <calculatedColumnFormula array="1">_xlfn.XLOOKUP(Table2[[#This Row],[Date]]&amp;Table2[[#This Row],[Period]],Table3[Date]&amp;Table3[Period],Table3[Coordinate])*Table2[[#This Row],[X]]</calculatedColumnFormula>
    </tableColumn>
    <tableColumn id="17" xr3:uid="{9D2FA631-3F0C-430D-97D9-9B81FF063D3F}" name="y2" dataDxfId="16">
      <calculatedColumnFormula array="1">_xlfn.XLOOKUP(Table2[[#This Row],[Date]]&amp;Table2[[#This Row],[Period]],Table3[Date]&amp;Table3[Period],Table3[Coordinate])*Table2[[#This Row],[Y]]</calculatedColumnFormula>
    </tableColumn>
    <tableColumn id="18" xr3:uid="{9D056551-E622-4A67-B0D7-35437EFD7209}" name="PIT1" dataDxfId="15">
      <calculatedColumnFormula array="1">IFERROR(LARGE(_xlfn._xlws.FILTER(Table1[[F1]:[EN2]],IF(Table2[[#This Row],[F Line]]=Table1[[#Headers],[F1]:[EN2]],1,0))*Table1[No.]*IF(Table2[[#This Row],[Date]]=Table1[Date],1,0),1),0)</calculatedColumnFormula>
    </tableColumn>
    <tableColumn id="19" xr3:uid="{D5E83311-6E9C-4A5D-8565-FE65AF3D274E}" name="PIT2" dataDxfId="14">
      <calculatedColumnFormula array="1">IFERROR(LARGE(_xlfn._xlws.FILTER(Table1[[F1]:[EN2]],IF(Table2[[#This Row],[F Line]]=Table1[[#Headers],[F1]:[EN2]],1,0))*Table1[No.]*IF(Table2[[#This Row],[Date]]=Table1[Date],1,0),2),0)</calculatedColumnFormula>
    </tableColumn>
    <tableColumn id="20" xr3:uid="{C44F78F7-2B47-40D2-B212-2F8C8EF8A6D8}" name="PIT3" dataDxfId="13">
      <calculatedColumnFormula array="1">IFERROR(LARGE(_xlfn._xlws.FILTER(Table1[[F1]:[EN2]],IF(Table2[[#This Row],[F Line]]=Table1[[#Headers],[F1]:[EN2]],1,0))*Table1[No.]*IF(Table2[[#This Row],[Date]]=Table1[Date],1,0),3),0)</calculatedColumnFormula>
    </tableColumn>
    <tableColumn id="21" xr3:uid="{CE3E0890-ADA9-495B-A636-C4EFF63803CD}" name="PIT4" dataDxfId="12">
      <calculatedColumnFormula array="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calculatedColumnFormula>
    </tableColumn>
    <tableColumn id="22" xr3:uid="{9F26A952-0AE4-4168-A064-EE416FCB1E18}" name="PIT5" dataDxfId="11">
      <calculatedColumnFormula array="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calculatedColumnFormula>
    </tableColumn>
    <tableColumn id="23" xr3:uid="{FE80B79D-3F3A-4BAC-8FE0-E30EB69C7C11}" name="Goal" dataDxfId="10">
      <calculatedColumnFormula>IF(Table2[[#This Row],[Type]]="Goal",1,0)</calculatedColumnFormula>
    </tableColumn>
    <tableColumn id="24" xr3:uid="{CC67B60E-0DB5-4157-8D9C-3E743F3A0B2D}" name="Shot" dataDxfId="9">
      <calculatedColumnFormula>IF(OR(Table2[[#This Row],[Type]]="Goal",Table2[[#This Row],[Type]]="Shot"),1,0)</calculatedColumnFormula>
    </tableColumn>
    <tableColumn id="25" xr3:uid="{A7E815B2-0211-49A9-B4D4-9DD347A5747C}" name="Fenwick" dataDxfId="8">
      <calculatedColumnFormula>IF(OR(Table2[[#This Row],[Type]]="Goal",Table2[[#This Row],[Type]]="Shot",Table2[[#This Row],[Type]]="Miss"),1,0)</calculatedColumnFormula>
    </tableColumn>
    <tableColumn id="26" xr3:uid="{7CFEC00A-023F-4988-8F49-77B1501F55D5}" name="Corsi" dataDxfId="7">
      <calculatedColumnFormula>IF(OR(Table2[[#This Row],[Type]]="Goal",Table2[[#This Row],[Type]]="Shot",Table2[[#This Row],[Type]]="Miss",Table2[[#This Row],[Type]]="Block"),1,0)</calculatedColumnFormula>
    </tableColumn>
    <tableColumn id="27" xr3:uid="{3DB4292B-E622-46CD-A62C-805ABD68FAC5}" name="Condition" dataDxfId="6">
      <calculatedColumnFormula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calculatedColumnFormula>
    </tableColumn>
    <tableColumn id="28" xr3:uid="{AE33088E-E531-47C8-B7AC-89862B1F9101}" name="Individual" dataDxfId="5">
      <calculatedColumnFormula>IF(Table2[[#This Row],[Player]]=Visualization!$AR$2,1,0)</calculatedColumnFormula>
    </tableColumn>
    <tableColumn id="29" xr3:uid="{3408D1DA-84BF-49B1-B6B6-AD6A43650D38}" name="On-Ice" dataDxfId="4">
      <calculatedColumnFormula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calculatedColumnFormula>
    </tableColumn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8CF1467-5902-48DF-866C-931CEBE1409F}" name="Table1" displayName="Table1" ref="A1:S20" totalsRowShown="0">
  <autoFilter ref="A1:S20" xr:uid="{58CF1467-5902-48DF-866C-931CEBE1409F}"/>
  <tableColumns count="19">
    <tableColumn id="1" xr3:uid="{15F6DA30-0F0F-4DE9-869F-DD6C580B2B3E}" name="No."/>
    <tableColumn id="2" xr3:uid="{07C7396B-9087-420E-9956-4C30B6833757}" name="Player"/>
    <tableColumn id="3" xr3:uid="{D884E074-8329-4A1D-B19A-1CFCE3446246}" name="Date" dataDxfId="3"/>
    <tableColumn id="26" xr3:uid="{B6B5ED46-45CB-4D49-920E-061CB05E7C27}" name="Game" dataDxfId="2"/>
    <tableColumn id="4" xr3:uid="{0BD5BBBA-96D9-496C-A258-03DB1B70F054}" name="Position"/>
    <tableColumn id="5" xr3:uid="{7E3377DE-18EF-434D-B20A-80E44E39A030}" name="F1"/>
    <tableColumn id="6" xr3:uid="{FFCCEEFA-EFB0-4298-B0FD-11DA50A2AD81}" name="F2"/>
    <tableColumn id="7" xr3:uid="{4B353C4A-7F1A-46F1-A9EF-3ADCD197F8D8}" name="F3"/>
    <tableColumn id="8" xr3:uid="{DF750702-90D6-46C4-A397-485BBFB0EFCA}" name="F4"/>
    <tableColumn id="9" xr3:uid="{69EDCBD6-F65A-4389-A834-A998AFE8C166}" name="D1"/>
    <tableColumn id="10" xr3:uid="{6FFE983C-38F4-47F6-8A0B-722A89C0D04D}" name="D2"/>
    <tableColumn id="11" xr3:uid="{4F454D40-EDB2-4C89-AADE-D86E157D9FCF}" name="D3"/>
    <tableColumn id="19" xr3:uid="{A621A1F1-3BCA-475F-8286-B65FAEC1A29B}" name="PP1"/>
    <tableColumn id="20" xr3:uid="{60B2548E-06BC-4ABE-B71F-FF37EE13BBCD}" name="PP2"/>
    <tableColumn id="21" xr3:uid="{AD9BA29B-DD86-4619-BF98-41690B7273C2}" name="SH1"/>
    <tableColumn id="22" xr3:uid="{5AA89BFB-CBBE-4FF0-8F82-D1316C967FD7}" name="SH2"/>
    <tableColumn id="23" xr3:uid="{483570C8-9405-4E57-9A48-9AA6EF571DAA}" name="SH3"/>
    <tableColumn id="24" xr3:uid="{5F6C4221-76D5-4A26-84B6-6CC86A91E282}" name="EN1"/>
    <tableColumn id="25" xr3:uid="{7D800DC6-AAD8-4F7A-A090-A818D36D6059}" name="EN2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C628438-81E4-4F5C-8986-E2984171F54E}" name="Table3" displayName="Table3" ref="A1:C5" totalsRowShown="0">
  <autoFilter ref="A1:C5" xr:uid="{9C628438-81E4-4F5C-8986-E2984171F54E}"/>
  <tableColumns count="3">
    <tableColumn id="1" xr3:uid="{4CE3C7A2-61F7-484A-9306-73980DF55FE1}" name="Date" dataDxfId="1"/>
    <tableColumn id="2" xr3:uid="{99D129AA-EAF0-4C2F-944F-BEA2F2C5DD75}" name="Period"/>
    <tableColumn id="3" xr3:uid="{121D4872-3D42-45AC-B262-A594D8036E7F}" name="Coordinate" dataDxfId="0">
      <calculatedColumnFormula>IF(SUMIFS(Table2[X],Table2[Period],Table3[[#This Row],[Period]],Table2[Date],Table3[[#This Row],[Date]],Table2[Team],"PIT")&gt;=0,1,-1)</calculatedColumnFormula>
    </tableColumn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8D324-D8E9-4FA2-8E03-E640418E5328}">
  <dimension ref="A1:BZ41"/>
  <sheetViews>
    <sheetView tabSelected="1" zoomScale="70" zoomScaleNormal="70" workbookViewId="0">
      <selection activeCell="AH12" sqref="AH12:AR13"/>
    </sheetView>
  </sheetViews>
  <sheetFormatPr defaultRowHeight="14.4" x14ac:dyDescent="0.3"/>
  <cols>
    <col min="1" max="80" width="2.6640625" customWidth="1"/>
  </cols>
  <sheetData>
    <row r="1" spans="1:78" ht="15" thickBot="1" x14ac:dyDescent="0.3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</row>
    <row r="2" spans="1:78" ht="15" customHeight="1" thickTop="1" x14ac:dyDescent="0.3">
      <c r="A2" s="3"/>
      <c r="B2" s="4"/>
      <c r="C2" s="4"/>
      <c r="D2" s="4"/>
      <c r="E2" s="4"/>
      <c r="F2" s="4"/>
      <c r="G2" s="4"/>
      <c r="H2" s="14" t="s">
        <v>59</v>
      </c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6"/>
      <c r="AQ2" s="3"/>
      <c r="AR2" s="23">
        <f>_xlfn.XLOOKUP($H$2,Table1[Player],Table1[No.],"")</f>
        <v>77</v>
      </c>
      <c r="AS2" s="24"/>
      <c r="AT2" s="24"/>
      <c r="AU2" s="24"/>
      <c r="AV2" s="24"/>
      <c r="AW2" s="25"/>
      <c r="AX2" s="3"/>
      <c r="AY2" s="23" t="str">
        <f>_xlfn.XLOOKUP($H$2,Table1[Player],Table1[Position],"")</f>
        <v>F</v>
      </c>
      <c r="AZ2" s="24"/>
      <c r="BA2" s="24"/>
      <c r="BB2" s="24"/>
      <c r="BC2" s="24"/>
      <c r="BD2" s="25"/>
      <c r="BE2" s="3"/>
      <c r="BF2" s="23">
        <f>SUMIFS(Table2[Corsi],Table2[Condition],1,Table2[On-Ice],1,Table2[Team],"PIT")-SUMIFS(Table2[Corsi],Table2[Condition],1,Table2[On-Ice],1,Table2[Team],"&lt;&gt;" &amp;"PIT")</f>
        <v>0</v>
      </c>
      <c r="BG2" s="24"/>
      <c r="BH2" s="24"/>
      <c r="BI2" s="24"/>
      <c r="BJ2" s="24"/>
      <c r="BK2" s="25"/>
      <c r="BL2" s="3"/>
      <c r="BM2" s="23">
        <f>SUMIFS(Table2[Shot],Table2[Condition],1,Table2[On-Ice],1,Table2[Team],"PIT")-SUMIFS(Table2[Shot],Table2[Condition],1,Table2[On-Ice],1,Table2[Team],"&lt;&gt;" &amp;"PIT")</f>
        <v>-1</v>
      </c>
      <c r="BN2" s="24"/>
      <c r="BO2" s="24"/>
      <c r="BP2" s="24"/>
      <c r="BQ2" s="24"/>
      <c r="BR2" s="25"/>
      <c r="BS2" s="3"/>
      <c r="BT2" s="23">
        <f>SUMIFS(Table2[Goal],Table2[Condition],1,Table2[On-Ice],1,Table2[Team],"PIT")-SUMIFS(Table2[Goal],Table2[Condition],1,Table2[On-Ice],1,Table2[Team],"&lt;&gt;" &amp;"PIT")</f>
        <v>1</v>
      </c>
      <c r="BU2" s="24"/>
      <c r="BV2" s="24"/>
      <c r="BW2" s="24"/>
      <c r="BX2" s="24"/>
      <c r="BY2" s="25"/>
      <c r="BZ2" s="3"/>
    </row>
    <row r="3" spans="1:78" ht="14.4" customHeight="1" x14ac:dyDescent="0.3">
      <c r="A3" s="3"/>
      <c r="B3" s="4"/>
      <c r="C3" s="4"/>
      <c r="D3" s="4"/>
      <c r="E3" s="4"/>
      <c r="F3" s="4"/>
      <c r="G3" s="4"/>
      <c r="H3" s="17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9"/>
      <c r="AQ3" s="3"/>
      <c r="AR3" s="26"/>
      <c r="AS3" s="27"/>
      <c r="AT3" s="27"/>
      <c r="AU3" s="27"/>
      <c r="AV3" s="27"/>
      <c r="AW3" s="28"/>
      <c r="AX3" s="3"/>
      <c r="AY3" s="26"/>
      <c r="AZ3" s="27"/>
      <c r="BA3" s="27"/>
      <c r="BB3" s="27"/>
      <c r="BC3" s="27"/>
      <c r="BD3" s="28"/>
      <c r="BE3" s="3"/>
      <c r="BF3" s="26"/>
      <c r="BG3" s="27"/>
      <c r="BH3" s="27"/>
      <c r="BI3" s="27"/>
      <c r="BJ3" s="27"/>
      <c r="BK3" s="28"/>
      <c r="BL3" s="3"/>
      <c r="BM3" s="26"/>
      <c r="BN3" s="27"/>
      <c r="BO3" s="27"/>
      <c r="BP3" s="27"/>
      <c r="BQ3" s="27"/>
      <c r="BR3" s="28"/>
      <c r="BS3" s="3"/>
      <c r="BT3" s="26"/>
      <c r="BU3" s="27"/>
      <c r="BV3" s="27"/>
      <c r="BW3" s="27"/>
      <c r="BX3" s="27"/>
      <c r="BY3" s="28"/>
      <c r="BZ3" s="3"/>
    </row>
    <row r="4" spans="1:78" ht="14.4" customHeight="1" x14ac:dyDescent="0.3">
      <c r="A4" s="3"/>
      <c r="B4" s="4"/>
      <c r="C4" s="4"/>
      <c r="D4" s="4"/>
      <c r="E4" s="4"/>
      <c r="F4" s="4"/>
      <c r="G4" s="4"/>
      <c r="H4" s="17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9"/>
      <c r="AQ4" s="3"/>
      <c r="AR4" s="26"/>
      <c r="AS4" s="27"/>
      <c r="AT4" s="27"/>
      <c r="AU4" s="27"/>
      <c r="AV4" s="27"/>
      <c r="AW4" s="28"/>
      <c r="AX4" s="3"/>
      <c r="AY4" s="26"/>
      <c r="AZ4" s="27"/>
      <c r="BA4" s="27"/>
      <c r="BB4" s="27"/>
      <c r="BC4" s="27"/>
      <c r="BD4" s="28"/>
      <c r="BE4" s="3"/>
      <c r="BF4" s="26"/>
      <c r="BG4" s="27"/>
      <c r="BH4" s="27"/>
      <c r="BI4" s="27"/>
      <c r="BJ4" s="27"/>
      <c r="BK4" s="28"/>
      <c r="BL4" s="3"/>
      <c r="BM4" s="26"/>
      <c r="BN4" s="27"/>
      <c r="BO4" s="27"/>
      <c r="BP4" s="27"/>
      <c r="BQ4" s="27"/>
      <c r="BR4" s="28"/>
      <c r="BS4" s="3"/>
      <c r="BT4" s="26"/>
      <c r="BU4" s="27"/>
      <c r="BV4" s="27"/>
      <c r="BW4" s="27"/>
      <c r="BX4" s="27"/>
      <c r="BY4" s="28"/>
      <c r="BZ4" s="3"/>
    </row>
    <row r="5" spans="1:78" ht="14.4" customHeight="1" x14ac:dyDescent="0.3">
      <c r="A5" s="3"/>
      <c r="B5" s="4"/>
      <c r="C5" s="4"/>
      <c r="D5" s="4"/>
      <c r="E5" s="4"/>
      <c r="F5" s="4"/>
      <c r="G5" s="4"/>
      <c r="H5" s="17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9"/>
      <c r="AQ5" s="3"/>
      <c r="AR5" s="26"/>
      <c r="AS5" s="27"/>
      <c r="AT5" s="27"/>
      <c r="AU5" s="27"/>
      <c r="AV5" s="27"/>
      <c r="AW5" s="28"/>
      <c r="AX5" s="3"/>
      <c r="AY5" s="26"/>
      <c r="AZ5" s="27"/>
      <c r="BA5" s="27"/>
      <c r="BB5" s="27"/>
      <c r="BC5" s="27"/>
      <c r="BD5" s="28"/>
      <c r="BE5" s="3"/>
      <c r="BF5" s="26"/>
      <c r="BG5" s="27"/>
      <c r="BH5" s="27"/>
      <c r="BI5" s="27"/>
      <c r="BJ5" s="27"/>
      <c r="BK5" s="28"/>
      <c r="BL5" s="3"/>
      <c r="BM5" s="26"/>
      <c r="BN5" s="27"/>
      <c r="BO5" s="27"/>
      <c r="BP5" s="27"/>
      <c r="BQ5" s="27"/>
      <c r="BR5" s="28"/>
      <c r="BS5" s="3"/>
      <c r="BT5" s="26"/>
      <c r="BU5" s="27"/>
      <c r="BV5" s="27"/>
      <c r="BW5" s="27"/>
      <c r="BX5" s="27"/>
      <c r="BY5" s="28"/>
      <c r="BZ5" s="3"/>
    </row>
    <row r="6" spans="1:78" ht="14.4" customHeight="1" x14ac:dyDescent="0.3">
      <c r="A6" s="3"/>
      <c r="B6" s="4"/>
      <c r="C6" s="4"/>
      <c r="D6" s="4"/>
      <c r="E6" s="4"/>
      <c r="F6" s="4"/>
      <c r="G6" s="4"/>
      <c r="H6" s="17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9"/>
      <c r="AQ6" s="3"/>
      <c r="AR6" s="26"/>
      <c r="AS6" s="27"/>
      <c r="AT6" s="27"/>
      <c r="AU6" s="27"/>
      <c r="AV6" s="27"/>
      <c r="AW6" s="28"/>
      <c r="AX6" s="3"/>
      <c r="AY6" s="26"/>
      <c r="AZ6" s="27"/>
      <c r="BA6" s="27"/>
      <c r="BB6" s="27"/>
      <c r="BC6" s="27"/>
      <c r="BD6" s="28"/>
      <c r="BE6" s="3"/>
      <c r="BF6" s="26"/>
      <c r="BG6" s="27"/>
      <c r="BH6" s="27"/>
      <c r="BI6" s="27"/>
      <c r="BJ6" s="27"/>
      <c r="BK6" s="28"/>
      <c r="BL6" s="3"/>
      <c r="BM6" s="26"/>
      <c r="BN6" s="27"/>
      <c r="BO6" s="27"/>
      <c r="BP6" s="27"/>
      <c r="BQ6" s="27"/>
      <c r="BR6" s="28"/>
      <c r="BS6" s="3"/>
      <c r="BT6" s="26"/>
      <c r="BU6" s="27"/>
      <c r="BV6" s="27"/>
      <c r="BW6" s="27"/>
      <c r="BX6" s="27"/>
      <c r="BY6" s="28"/>
      <c r="BZ6" s="3"/>
    </row>
    <row r="7" spans="1:78" ht="15" customHeight="1" thickBot="1" x14ac:dyDescent="0.35">
      <c r="A7" s="3"/>
      <c r="B7" s="4"/>
      <c r="C7" s="4"/>
      <c r="D7" s="4"/>
      <c r="E7" s="4"/>
      <c r="F7" s="4"/>
      <c r="G7" s="4"/>
      <c r="H7" s="20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2"/>
      <c r="AQ7" s="3"/>
      <c r="AR7" s="29"/>
      <c r="AS7" s="30"/>
      <c r="AT7" s="30"/>
      <c r="AU7" s="30"/>
      <c r="AV7" s="30"/>
      <c r="AW7" s="31"/>
      <c r="AX7" s="3"/>
      <c r="AY7" s="29"/>
      <c r="AZ7" s="30"/>
      <c r="BA7" s="30"/>
      <c r="BB7" s="30"/>
      <c r="BC7" s="30"/>
      <c r="BD7" s="31"/>
      <c r="BE7" s="3"/>
      <c r="BF7" s="29"/>
      <c r="BG7" s="30"/>
      <c r="BH7" s="30"/>
      <c r="BI7" s="30"/>
      <c r="BJ7" s="30"/>
      <c r="BK7" s="31"/>
      <c r="BL7" s="3"/>
      <c r="BM7" s="29"/>
      <c r="BN7" s="30"/>
      <c r="BO7" s="30"/>
      <c r="BP7" s="30"/>
      <c r="BQ7" s="30"/>
      <c r="BR7" s="31"/>
      <c r="BS7" s="3"/>
      <c r="BT7" s="29"/>
      <c r="BU7" s="30"/>
      <c r="BV7" s="30"/>
      <c r="BW7" s="30"/>
      <c r="BX7" s="30"/>
      <c r="BY7" s="31"/>
      <c r="BZ7" s="3"/>
    </row>
    <row r="8" spans="1:78" ht="15" thickTop="1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5" t="s">
        <v>74</v>
      </c>
      <c r="AS8" s="5"/>
      <c r="AT8" s="5"/>
      <c r="AU8" s="5"/>
      <c r="AV8" s="5"/>
      <c r="AW8" s="5"/>
      <c r="AX8" s="3"/>
      <c r="AY8" s="5" t="s">
        <v>35</v>
      </c>
      <c r="AZ8" s="5"/>
      <c r="BA8" s="5"/>
      <c r="BB8" s="5"/>
      <c r="BC8" s="5"/>
      <c r="BD8" s="5"/>
      <c r="BE8" s="3"/>
      <c r="BF8" s="5" t="s">
        <v>75</v>
      </c>
      <c r="BG8" s="5"/>
      <c r="BH8" s="5"/>
      <c r="BI8" s="5"/>
      <c r="BJ8" s="5"/>
      <c r="BK8" s="5"/>
      <c r="BL8" s="3"/>
      <c r="BM8" s="5" t="s">
        <v>76</v>
      </c>
      <c r="BN8" s="5"/>
      <c r="BO8" s="5"/>
      <c r="BP8" s="5"/>
      <c r="BQ8" s="5"/>
      <c r="BR8" s="5"/>
      <c r="BS8" s="3"/>
      <c r="BT8" s="5" t="s">
        <v>77</v>
      </c>
      <c r="BU8" s="5"/>
      <c r="BV8" s="5"/>
      <c r="BW8" s="5"/>
      <c r="BX8" s="5"/>
      <c r="BY8" s="5"/>
      <c r="BZ8" s="3"/>
    </row>
    <row r="9" spans="1:78" ht="15" thickBot="1" x14ac:dyDescent="0.35">
      <c r="A9" s="3"/>
      <c r="B9" s="6" t="s">
        <v>78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5"/>
      <c r="AS9" s="5"/>
      <c r="AT9" s="5"/>
      <c r="AU9" s="5"/>
      <c r="AV9" s="5"/>
      <c r="AW9" s="5"/>
      <c r="AX9" s="3"/>
      <c r="AY9" s="5"/>
      <c r="AZ9" s="5"/>
      <c r="BA9" s="5"/>
      <c r="BB9" s="5"/>
      <c r="BC9" s="5"/>
      <c r="BD9" s="5"/>
      <c r="BE9" s="3"/>
      <c r="BF9" s="5"/>
      <c r="BG9" s="5"/>
      <c r="BH9" s="5"/>
      <c r="BI9" s="5"/>
      <c r="BJ9" s="5"/>
      <c r="BK9" s="5"/>
      <c r="BL9" s="3"/>
      <c r="BM9" s="5"/>
      <c r="BN9" s="5"/>
      <c r="BO9" s="5"/>
      <c r="BP9" s="5"/>
      <c r="BQ9" s="5"/>
      <c r="BR9" s="5"/>
      <c r="BS9" s="3"/>
      <c r="BT9" s="5"/>
      <c r="BU9" s="5"/>
      <c r="BV9" s="5"/>
      <c r="BW9" s="5"/>
      <c r="BX9" s="5"/>
      <c r="BY9" s="5"/>
      <c r="BZ9" s="3"/>
    </row>
    <row r="10" spans="1:78" ht="15" thickTop="1" x14ac:dyDescent="0.3">
      <c r="A10" s="3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3"/>
      <c r="W10" s="59" t="str">
        <f>_xlfn.XLOOKUP($AH$12,Table1[Date],Table1[Game],"")</f>
        <v>at T.B</v>
      </c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7" t="s">
        <v>13</v>
      </c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 t="s">
        <v>0</v>
      </c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 t="s">
        <v>90</v>
      </c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 t="s">
        <v>12</v>
      </c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3"/>
    </row>
    <row r="11" spans="1:78" ht="15" thickBot="1" x14ac:dyDescent="0.35">
      <c r="A11" s="3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3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3"/>
    </row>
    <row r="12" spans="1:78" ht="15" customHeight="1" thickTop="1" x14ac:dyDescent="0.3">
      <c r="A12" s="3"/>
      <c r="B12" s="32">
        <f>SUMIFS(Table2[Goal],Table2[Condition],1,Table2[Individual],1)</f>
        <v>0</v>
      </c>
      <c r="C12" s="33"/>
      <c r="D12" s="33"/>
      <c r="E12" s="33"/>
      <c r="F12" s="33"/>
      <c r="G12" s="34"/>
      <c r="H12" s="3"/>
      <c r="I12" s="32">
        <f>COUNTIFS(Table2[A1],Visualization!$AR$2,Table2[Condition],1)+COUNTIFS(Table2[A2],Visualization!$AR$2,Table2[Condition],1)</f>
        <v>1</v>
      </c>
      <c r="J12" s="33"/>
      <c r="K12" s="33"/>
      <c r="L12" s="33"/>
      <c r="M12" s="33"/>
      <c r="N12" s="34"/>
      <c r="O12" s="3"/>
      <c r="P12" s="32">
        <f>SUMIFS(Table2[Corsi],Table2[Condition],1,Table2[Individual],1)</f>
        <v>2</v>
      </c>
      <c r="Q12" s="33"/>
      <c r="R12" s="33"/>
      <c r="S12" s="33"/>
      <c r="T12" s="33"/>
      <c r="U12" s="34"/>
      <c r="V12" s="3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9">
        <v>44481</v>
      </c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10" t="s">
        <v>91</v>
      </c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 t="s">
        <v>91</v>
      </c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 t="s">
        <v>19</v>
      </c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3"/>
    </row>
    <row r="13" spans="1:78" ht="14.4" customHeight="1" x14ac:dyDescent="0.3">
      <c r="A13" s="3"/>
      <c r="B13" s="35"/>
      <c r="C13" s="36"/>
      <c r="D13" s="36"/>
      <c r="E13" s="36"/>
      <c r="F13" s="36"/>
      <c r="G13" s="37"/>
      <c r="H13" s="3"/>
      <c r="I13" s="35"/>
      <c r="J13" s="36"/>
      <c r="K13" s="36"/>
      <c r="L13" s="36"/>
      <c r="M13" s="36"/>
      <c r="N13" s="37"/>
      <c r="O13" s="3"/>
      <c r="P13" s="35"/>
      <c r="Q13" s="36"/>
      <c r="R13" s="36"/>
      <c r="S13" s="36"/>
      <c r="T13" s="36"/>
      <c r="U13" s="37"/>
      <c r="V13" s="3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3"/>
    </row>
    <row r="14" spans="1:78" ht="14.4" customHeight="1" x14ac:dyDescent="0.3">
      <c r="A14" s="3"/>
      <c r="B14" s="35"/>
      <c r="C14" s="36"/>
      <c r="D14" s="36"/>
      <c r="E14" s="36"/>
      <c r="F14" s="36"/>
      <c r="G14" s="37"/>
      <c r="H14" s="3"/>
      <c r="I14" s="35"/>
      <c r="J14" s="36"/>
      <c r="K14" s="36"/>
      <c r="L14" s="36"/>
      <c r="M14" s="36"/>
      <c r="N14" s="37"/>
      <c r="O14" s="3"/>
      <c r="P14" s="35"/>
      <c r="Q14" s="36"/>
      <c r="R14" s="36"/>
      <c r="S14" s="36"/>
      <c r="T14" s="36"/>
      <c r="U14" s="37"/>
      <c r="V14" s="3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3"/>
    </row>
    <row r="15" spans="1:78" ht="14.4" customHeight="1" x14ac:dyDescent="0.3">
      <c r="A15" s="3"/>
      <c r="B15" s="35"/>
      <c r="C15" s="36"/>
      <c r="D15" s="36"/>
      <c r="E15" s="36"/>
      <c r="F15" s="36"/>
      <c r="G15" s="37"/>
      <c r="H15" s="3"/>
      <c r="I15" s="35"/>
      <c r="J15" s="36"/>
      <c r="K15" s="36"/>
      <c r="L15" s="36"/>
      <c r="M15" s="36"/>
      <c r="N15" s="37"/>
      <c r="O15" s="3"/>
      <c r="P15" s="35"/>
      <c r="Q15" s="36"/>
      <c r="R15" s="36"/>
      <c r="S15" s="36"/>
      <c r="T15" s="36"/>
      <c r="U15" s="37"/>
      <c r="V15" s="3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3"/>
    </row>
    <row r="16" spans="1:78" ht="14.4" customHeight="1" x14ac:dyDescent="0.3">
      <c r="A16" s="3"/>
      <c r="B16" s="35"/>
      <c r="C16" s="36"/>
      <c r="D16" s="36"/>
      <c r="E16" s="36"/>
      <c r="F16" s="36"/>
      <c r="G16" s="37"/>
      <c r="H16" s="3"/>
      <c r="I16" s="35"/>
      <c r="J16" s="36"/>
      <c r="K16" s="36"/>
      <c r="L16" s="36"/>
      <c r="M16" s="36"/>
      <c r="N16" s="37"/>
      <c r="O16" s="3"/>
      <c r="P16" s="35"/>
      <c r="Q16" s="36"/>
      <c r="R16" s="36"/>
      <c r="S16" s="36"/>
      <c r="T16" s="36"/>
      <c r="U16" s="37"/>
      <c r="V16" s="3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3"/>
    </row>
    <row r="17" spans="1:78" ht="15" customHeight="1" thickBot="1" x14ac:dyDescent="0.35">
      <c r="A17" s="3"/>
      <c r="B17" s="38"/>
      <c r="C17" s="39"/>
      <c r="D17" s="39"/>
      <c r="E17" s="39"/>
      <c r="F17" s="39"/>
      <c r="G17" s="40"/>
      <c r="H17" s="3"/>
      <c r="I17" s="38"/>
      <c r="J17" s="39"/>
      <c r="K17" s="39"/>
      <c r="L17" s="39"/>
      <c r="M17" s="39"/>
      <c r="N17" s="40"/>
      <c r="O17" s="3"/>
      <c r="P17" s="38"/>
      <c r="Q17" s="39"/>
      <c r="R17" s="39"/>
      <c r="S17" s="39"/>
      <c r="T17" s="39"/>
      <c r="U17" s="40"/>
      <c r="V17" s="3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3"/>
    </row>
    <row r="18" spans="1:78" ht="15" customHeight="1" thickTop="1" x14ac:dyDescent="0.3">
      <c r="A18" s="3"/>
      <c r="B18" s="11" t="s">
        <v>28</v>
      </c>
      <c r="C18" s="11"/>
      <c r="D18" s="11"/>
      <c r="E18" s="11"/>
      <c r="F18" s="11"/>
      <c r="G18" s="11"/>
      <c r="H18" s="3"/>
      <c r="I18" s="11" t="s">
        <v>79</v>
      </c>
      <c r="J18" s="11"/>
      <c r="K18" s="11"/>
      <c r="L18" s="11"/>
      <c r="M18" s="11"/>
      <c r="N18" s="11"/>
      <c r="O18" s="11" t="s">
        <v>87</v>
      </c>
      <c r="P18" s="11"/>
      <c r="Q18" s="11"/>
      <c r="R18" s="11"/>
      <c r="S18" s="11"/>
      <c r="T18" s="11"/>
      <c r="U18" s="11"/>
      <c r="V18" s="11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3"/>
    </row>
    <row r="19" spans="1:78" ht="14.4" customHeight="1" x14ac:dyDescent="0.3">
      <c r="A19" s="3"/>
      <c r="B19" s="11"/>
      <c r="C19" s="11"/>
      <c r="D19" s="11"/>
      <c r="E19" s="11"/>
      <c r="F19" s="11"/>
      <c r="G19" s="11"/>
      <c r="H19" s="3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3"/>
    </row>
    <row r="20" spans="1:78" x14ac:dyDescent="0.3">
      <c r="A20" s="3"/>
      <c r="B20" s="6" t="s">
        <v>80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3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3"/>
    </row>
    <row r="21" spans="1:78" x14ac:dyDescent="0.3">
      <c r="A21" s="3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3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3"/>
    </row>
    <row r="22" spans="1:78" ht="15" thickBot="1" x14ac:dyDescent="0.35">
      <c r="A22" s="3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3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3"/>
    </row>
    <row r="23" spans="1:78" ht="15" customHeight="1" thickTop="1" x14ac:dyDescent="0.3">
      <c r="A23" s="3"/>
      <c r="B23" s="41">
        <f>IFERROR(SUMIFS(Table2[Corsi],Table2[Condition],1,Table2[On-Ice],1,Table2[Team],"PIT")/(SUMIFS(Table2[Corsi],Table2[Condition],1,Table2[On-Ice],1,Table2[Team],"PIT")+SUMIFS(Table2[Corsi],Table2[Condition],1,Table2[On-Ice],1,Table2[Team],"&lt;&gt;" &amp;"PIT")),0.5)</f>
        <v>0.5</v>
      </c>
      <c r="C23" s="42"/>
      <c r="D23" s="42"/>
      <c r="E23" s="42"/>
      <c r="F23" s="42"/>
      <c r="G23" s="43"/>
      <c r="H23" s="3"/>
      <c r="I23" s="41">
        <f>IFERROR(SUMIFS(Table2[Shot],Table2[Condition],1,Table2[On-Ice],1,Table2[Team],"PIT")/(SUMIFS(Table2[Shot],Table2[Condition],1,Table2[On-Ice],1,Table2[Team],"PIT")+SUMIFS(Table2[Shot],Table2[Condition],1,Table2[On-Ice],1,Table2[Team],"&lt;&gt;" &amp;"PIT")),0.5)</f>
        <v>0.47368421052631576</v>
      </c>
      <c r="J23" s="42"/>
      <c r="K23" s="42"/>
      <c r="L23" s="42"/>
      <c r="M23" s="42"/>
      <c r="N23" s="43"/>
      <c r="O23" s="3"/>
      <c r="P23" s="41">
        <f>IFERROR(SUMIFS(Table2[Goal],Table2[Condition],1,Table2[On-Ice],1,Table2[Team],"PIT")/(SUMIFS(Table2[Goal],Table2[Condition],1,Table2[On-Ice],1,Table2[Team],"PIT")+SUMIFS(Table2[Goal],Table2[Condition],1,Table2[On-Ice],1,Table2[Team],"&lt;&gt;" &amp;"PIT")),0.5)</f>
        <v>1</v>
      </c>
      <c r="Q23" s="42"/>
      <c r="R23" s="42"/>
      <c r="S23" s="42"/>
      <c r="T23" s="42"/>
      <c r="U23" s="43"/>
      <c r="V23" s="3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3"/>
    </row>
    <row r="24" spans="1:78" ht="14.4" customHeight="1" x14ac:dyDescent="0.3">
      <c r="A24" s="3"/>
      <c r="B24" s="44"/>
      <c r="C24" s="45"/>
      <c r="D24" s="45"/>
      <c r="E24" s="45"/>
      <c r="F24" s="45"/>
      <c r="G24" s="46"/>
      <c r="H24" s="3"/>
      <c r="I24" s="44"/>
      <c r="J24" s="45"/>
      <c r="K24" s="45"/>
      <c r="L24" s="45"/>
      <c r="M24" s="45"/>
      <c r="N24" s="46"/>
      <c r="O24" s="3"/>
      <c r="P24" s="44"/>
      <c r="Q24" s="45"/>
      <c r="R24" s="45"/>
      <c r="S24" s="45"/>
      <c r="T24" s="45"/>
      <c r="U24" s="46"/>
      <c r="V24" s="3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3"/>
    </row>
    <row r="25" spans="1:78" ht="14.4" customHeight="1" x14ac:dyDescent="0.3">
      <c r="A25" s="3"/>
      <c r="B25" s="44"/>
      <c r="C25" s="45"/>
      <c r="D25" s="45"/>
      <c r="E25" s="45"/>
      <c r="F25" s="45"/>
      <c r="G25" s="46"/>
      <c r="H25" s="3"/>
      <c r="I25" s="44"/>
      <c r="J25" s="45"/>
      <c r="K25" s="45"/>
      <c r="L25" s="45"/>
      <c r="M25" s="45"/>
      <c r="N25" s="46"/>
      <c r="O25" s="3"/>
      <c r="P25" s="44"/>
      <c r="Q25" s="45"/>
      <c r="R25" s="45"/>
      <c r="S25" s="45"/>
      <c r="T25" s="45"/>
      <c r="U25" s="46"/>
      <c r="V25" s="3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3"/>
    </row>
    <row r="26" spans="1:78" ht="14.4" customHeight="1" x14ac:dyDescent="0.3">
      <c r="A26" s="3"/>
      <c r="B26" s="44"/>
      <c r="C26" s="45"/>
      <c r="D26" s="45"/>
      <c r="E26" s="45"/>
      <c r="F26" s="45"/>
      <c r="G26" s="46"/>
      <c r="H26" s="3"/>
      <c r="I26" s="44"/>
      <c r="J26" s="45"/>
      <c r="K26" s="45"/>
      <c r="L26" s="45"/>
      <c r="M26" s="45"/>
      <c r="N26" s="46"/>
      <c r="O26" s="3"/>
      <c r="P26" s="44"/>
      <c r="Q26" s="45"/>
      <c r="R26" s="45"/>
      <c r="S26" s="45"/>
      <c r="T26" s="45"/>
      <c r="U26" s="46"/>
      <c r="V26" s="3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3"/>
    </row>
    <row r="27" spans="1:78" ht="14.4" customHeight="1" x14ac:dyDescent="0.3">
      <c r="A27" s="3"/>
      <c r="B27" s="44"/>
      <c r="C27" s="45"/>
      <c r="D27" s="45"/>
      <c r="E27" s="45"/>
      <c r="F27" s="45"/>
      <c r="G27" s="46"/>
      <c r="H27" s="3"/>
      <c r="I27" s="44"/>
      <c r="J27" s="45"/>
      <c r="K27" s="45"/>
      <c r="L27" s="45"/>
      <c r="M27" s="45"/>
      <c r="N27" s="46"/>
      <c r="O27" s="3"/>
      <c r="P27" s="44"/>
      <c r="Q27" s="45"/>
      <c r="R27" s="45"/>
      <c r="S27" s="45"/>
      <c r="T27" s="45"/>
      <c r="U27" s="46"/>
      <c r="V27" s="3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3"/>
    </row>
    <row r="28" spans="1:78" ht="15" customHeight="1" thickBot="1" x14ac:dyDescent="0.35">
      <c r="A28" s="3"/>
      <c r="B28" s="47"/>
      <c r="C28" s="48"/>
      <c r="D28" s="48"/>
      <c r="E28" s="48"/>
      <c r="F28" s="48"/>
      <c r="G28" s="49"/>
      <c r="H28" s="3"/>
      <c r="I28" s="47"/>
      <c r="J28" s="48"/>
      <c r="K28" s="48"/>
      <c r="L28" s="48"/>
      <c r="M28" s="48"/>
      <c r="N28" s="49"/>
      <c r="O28" s="3"/>
      <c r="P28" s="47"/>
      <c r="Q28" s="48"/>
      <c r="R28" s="48"/>
      <c r="S28" s="48"/>
      <c r="T28" s="48"/>
      <c r="U28" s="49"/>
      <c r="V28" s="3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3"/>
    </row>
    <row r="29" spans="1:78" ht="15" thickTop="1" x14ac:dyDescent="0.3">
      <c r="A29" s="3"/>
      <c r="B29" s="11" t="s">
        <v>81</v>
      </c>
      <c r="C29" s="11"/>
      <c r="D29" s="11"/>
      <c r="E29" s="11"/>
      <c r="F29" s="11"/>
      <c r="G29" s="11"/>
      <c r="H29" s="3"/>
      <c r="I29" s="11" t="s">
        <v>82</v>
      </c>
      <c r="J29" s="11"/>
      <c r="K29" s="11"/>
      <c r="L29" s="11"/>
      <c r="M29" s="11"/>
      <c r="N29" s="11"/>
      <c r="O29" s="3"/>
      <c r="P29" s="11" t="s">
        <v>83</v>
      </c>
      <c r="Q29" s="11"/>
      <c r="R29" s="11"/>
      <c r="S29" s="11"/>
      <c r="T29" s="11"/>
      <c r="U29" s="11"/>
      <c r="V29" s="3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3"/>
    </row>
    <row r="30" spans="1:78" ht="15" thickBot="1" x14ac:dyDescent="0.35">
      <c r="A30" s="3"/>
      <c r="B30" s="11"/>
      <c r="C30" s="11"/>
      <c r="D30" s="11"/>
      <c r="E30" s="11"/>
      <c r="F30" s="11"/>
      <c r="G30" s="11"/>
      <c r="H30" s="3"/>
      <c r="I30" s="11"/>
      <c r="J30" s="11"/>
      <c r="K30" s="11"/>
      <c r="L30" s="11"/>
      <c r="M30" s="11"/>
      <c r="N30" s="11"/>
      <c r="O30" s="3"/>
      <c r="P30" s="11"/>
      <c r="Q30" s="11"/>
      <c r="R30" s="11"/>
      <c r="S30" s="11"/>
      <c r="T30" s="11"/>
      <c r="U30" s="11"/>
      <c r="V30" s="3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3"/>
    </row>
    <row r="31" spans="1:78" ht="15" customHeight="1" thickTop="1" x14ac:dyDescent="0.3">
      <c r="A31" s="3"/>
      <c r="B31" s="41">
        <f>SUMIFS(Table2[Goal],Table2[Condition],1,Table2[On-Ice],1,Table2[Team],"PIT")/SUMIFS(Table2[Shot],Table2[Condition],1,Table2[On-Ice],1,Table2[Team],"PIT")</f>
        <v>0.1111111111111111</v>
      </c>
      <c r="C31" s="42"/>
      <c r="D31" s="42"/>
      <c r="E31" s="42"/>
      <c r="F31" s="42"/>
      <c r="G31" s="43"/>
      <c r="H31" s="3"/>
      <c r="I31" s="41">
        <f>1-SUMIFS(Table2[Goal],Table2[Condition],1,Table2[On-Ice],1,Table2[Team],"&lt;&gt;" &amp;"PIT")/SUMIFS(Table2[Shot],Table2[Condition],1,Table2[On-Ice],1,Table2[Team],"&lt;&gt;" &amp;"PIT")</f>
        <v>1</v>
      </c>
      <c r="J31" s="42"/>
      <c r="K31" s="42"/>
      <c r="L31" s="42"/>
      <c r="M31" s="42"/>
      <c r="N31" s="43"/>
      <c r="O31" s="3"/>
      <c r="P31" s="50">
        <f>B31+I31</f>
        <v>1.1111111111111112</v>
      </c>
      <c r="Q31" s="51"/>
      <c r="R31" s="51"/>
      <c r="S31" s="51"/>
      <c r="T31" s="51"/>
      <c r="U31" s="52"/>
      <c r="V31" s="3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3"/>
    </row>
    <row r="32" spans="1:78" ht="14.4" customHeight="1" x14ac:dyDescent="0.3">
      <c r="A32" s="3"/>
      <c r="B32" s="44"/>
      <c r="C32" s="45"/>
      <c r="D32" s="45"/>
      <c r="E32" s="45"/>
      <c r="F32" s="45"/>
      <c r="G32" s="46"/>
      <c r="H32" s="3"/>
      <c r="I32" s="44"/>
      <c r="J32" s="45"/>
      <c r="K32" s="45"/>
      <c r="L32" s="45"/>
      <c r="M32" s="45"/>
      <c r="N32" s="46"/>
      <c r="O32" s="3"/>
      <c r="P32" s="53"/>
      <c r="Q32" s="54"/>
      <c r="R32" s="54"/>
      <c r="S32" s="54"/>
      <c r="T32" s="54"/>
      <c r="U32" s="55"/>
      <c r="V32" s="3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3"/>
    </row>
    <row r="33" spans="1:78" ht="14.4" customHeight="1" x14ac:dyDescent="0.3">
      <c r="A33" s="3"/>
      <c r="B33" s="44"/>
      <c r="C33" s="45"/>
      <c r="D33" s="45"/>
      <c r="E33" s="45"/>
      <c r="F33" s="45"/>
      <c r="G33" s="46"/>
      <c r="H33" s="3"/>
      <c r="I33" s="44"/>
      <c r="J33" s="45"/>
      <c r="K33" s="45"/>
      <c r="L33" s="45"/>
      <c r="M33" s="45"/>
      <c r="N33" s="46"/>
      <c r="O33" s="3"/>
      <c r="P33" s="53"/>
      <c r="Q33" s="54"/>
      <c r="R33" s="54"/>
      <c r="S33" s="54"/>
      <c r="T33" s="54"/>
      <c r="U33" s="55"/>
      <c r="V33" s="3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3"/>
    </row>
    <row r="34" spans="1:78" ht="14.4" customHeight="1" x14ac:dyDescent="0.3">
      <c r="A34" s="3"/>
      <c r="B34" s="44"/>
      <c r="C34" s="45"/>
      <c r="D34" s="45"/>
      <c r="E34" s="45"/>
      <c r="F34" s="45"/>
      <c r="G34" s="46"/>
      <c r="H34" s="3"/>
      <c r="I34" s="44"/>
      <c r="J34" s="45"/>
      <c r="K34" s="45"/>
      <c r="L34" s="45"/>
      <c r="M34" s="45"/>
      <c r="N34" s="46"/>
      <c r="O34" s="3"/>
      <c r="P34" s="53"/>
      <c r="Q34" s="54"/>
      <c r="R34" s="54"/>
      <c r="S34" s="54"/>
      <c r="T34" s="54"/>
      <c r="U34" s="55"/>
      <c r="V34" s="3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3"/>
    </row>
    <row r="35" spans="1:78" ht="14.4" customHeight="1" x14ac:dyDescent="0.3">
      <c r="A35" s="3"/>
      <c r="B35" s="44"/>
      <c r="C35" s="45"/>
      <c r="D35" s="45"/>
      <c r="E35" s="45"/>
      <c r="F35" s="45"/>
      <c r="G35" s="46"/>
      <c r="H35" s="3"/>
      <c r="I35" s="44"/>
      <c r="J35" s="45"/>
      <c r="K35" s="45"/>
      <c r="L35" s="45"/>
      <c r="M35" s="45"/>
      <c r="N35" s="46"/>
      <c r="O35" s="3"/>
      <c r="P35" s="53"/>
      <c r="Q35" s="54"/>
      <c r="R35" s="54"/>
      <c r="S35" s="54"/>
      <c r="T35" s="54"/>
      <c r="U35" s="55"/>
      <c r="V35" s="3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3"/>
    </row>
    <row r="36" spans="1:78" ht="15" customHeight="1" thickBot="1" x14ac:dyDescent="0.35">
      <c r="A36" s="3"/>
      <c r="B36" s="47"/>
      <c r="C36" s="48"/>
      <c r="D36" s="48"/>
      <c r="E36" s="48"/>
      <c r="F36" s="48"/>
      <c r="G36" s="49"/>
      <c r="H36" s="3"/>
      <c r="I36" s="47"/>
      <c r="J36" s="48"/>
      <c r="K36" s="48"/>
      <c r="L36" s="48"/>
      <c r="M36" s="48"/>
      <c r="N36" s="49"/>
      <c r="O36" s="3"/>
      <c r="P36" s="56"/>
      <c r="Q36" s="57"/>
      <c r="R36" s="57"/>
      <c r="S36" s="57"/>
      <c r="T36" s="57"/>
      <c r="U36" s="58"/>
      <c r="V36" s="3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3"/>
    </row>
    <row r="37" spans="1:78" ht="15" thickTop="1" x14ac:dyDescent="0.3">
      <c r="A37" s="3"/>
      <c r="B37" s="11" t="s">
        <v>84</v>
      </c>
      <c r="C37" s="11"/>
      <c r="D37" s="11"/>
      <c r="E37" s="11"/>
      <c r="F37" s="11"/>
      <c r="G37" s="11"/>
      <c r="H37" s="3"/>
      <c r="I37" s="11" t="s">
        <v>85</v>
      </c>
      <c r="J37" s="11"/>
      <c r="K37" s="11"/>
      <c r="L37" s="11"/>
      <c r="M37" s="11"/>
      <c r="N37" s="11"/>
      <c r="O37" s="3"/>
      <c r="P37" s="11" t="s">
        <v>86</v>
      </c>
      <c r="Q37" s="11"/>
      <c r="R37" s="11"/>
      <c r="S37" s="11"/>
      <c r="T37" s="11"/>
      <c r="U37" s="11"/>
      <c r="V37" s="3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3"/>
    </row>
    <row r="38" spans="1:78" x14ac:dyDescent="0.3">
      <c r="A38" s="3"/>
      <c r="B38" s="11"/>
      <c r="C38" s="11"/>
      <c r="D38" s="11"/>
      <c r="E38" s="11"/>
      <c r="F38" s="11"/>
      <c r="G38" s="11"/>
      <c r="H38" s="3"/>
      <c r="I38" s="11"/>
      <c r="J38" s="11"/>
      <c r="K38" s="11"/>
      <c r="L38" s="11"/>
      <c r="M38" s="11"/>
      <c r="N38" s="11"/>
      <c r="O38" s="3"/>
      <c r="P38" s="11"/>
      <c r="Q38" s="11"/>
      <c r="R38" s="11"/>
      <c r="S38" s="11"/>
      <c r="T38" s="11"/>
      <c r="U38" s="11"/>
      <c r="V38" s="3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3"/>
    </row>
    <row r="39" spans="1:78" x14ac:dyDescent="0.3">
      <c r="A39" s="3"/>
      <c r="B39" s="12" t="s">
        <v>88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3" t="s">
        <v>89</v>
      </c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3"/>
      <c r="BV39" s="13"/>
      <c r="BW39" s="13"/>
      <c r="BX39" s="13"/>
      <c r="BY39" s="13"/>
      <c r="BZ39" s="3"/>
    </row>
    <row r="40" spans="1:78" x14ac:dyDescent="0.3">
      <c r="A40" s="3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3"/>
      <c r="BZ40" s="3"/>
    </row>
    <row r="41" spans="1:78" x14ac:dyDescent="0.3">
      <c r="A41" s="3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3"/>
      <c r="BV41" s="13"/>
      <c r="BW41" s="13"/>
      <c r="BX41" s="13"/>
      <c r="BY41" s="13"/>
      <c r="BZ41" s="3"/>
    </row>
  </sheetData>
  <mergeCells count="45">
    <mergeCell ref="W14:BY38"/>
    <mergeCell ref="B39:AK41"/>
    <mergeCell ref="AL39:BY41"/>
    <mergeCell ref="BD10:BN11"/>
    <mergeCell ref="BO10:BY11"/>
    <mergeCell ref="W12:AG13"/>
    <mergeCell ref="AH12:AR13"/>
    <mergeCell ref="AS12:BC13"/>
    <mergeCell ref="BD12:BN13"/>
    <mergeCell ref="BO12:BY13"/>
    <mergeCell ref="B31:G36"/>
    <mergeCell ref="I31:N36"/>
    <mergeCell ref="P31:U36"/>
    <mergeCell ref="B37:G38"/>
    <mergeCell ref="I37:N38"/>
    <mergeCell ref="P37:U38"/>
    <mergeCell ref="B20:U22"/>
    <mergeCell ref="B23:G28"/>
    <mergeCell ref="I23:N28"/>
    <mergeCell ref="P23:U28"/>
    <mergeCell ref="B29:G30"/>
    <mergeCell ref="I29:N30"/>
    <mergeCell ref="P29:U30"/>
    <mergeCell ref="B12:G17"/>
    <mergeCell ref="B18:G19"/>
    <mergeCell ref="I12:N17"/>
    <mergeCell ref="I18:N19"/>
    <mergeCell ref="P12:U17"/>
    <mergeCell ref="O18:V19"/>
    <mergeCell ref="BF2:BK7"/>
    <mergeCell ref="BF8:BK9"/>
    <mergeCell ref="BM2:BR7"/>
    <mergeCell ref="BM8:BR9"/>
    <mergeCell ref="BT2:BY7"/>
    <mergeCell ref="BT8:BY9"/>
    <mergeCell ref="B2:G7"/>
    <mergeCell ref="H2:AP7"/>
    <mergeCell ref="AR2:AW7"/>
    <mergeCell ref="AR8:AW9"/>
    <mergeCell ref="AY2:BD7"/>
    <mergeCell ref="AY8:BD9"/>
    <mergeCell ref="B9:U11"/>
    <mergeCell ref="W10:AG11"/>
    <mergeCell ref="AH10:AR11"/>
    <mergeCell ref="AS10:BC11"/>
  </mergeCell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4F64322D-02B4-40B3-A88F-CDADF50D6F99}">
          <x14:formula1>
            <xm:f>Lists!$A$2:$A$28</xm:f>
          </x14:formula1>
          <xm:sqref>H2:AP7</xm:sqref>
        </x14:dataValidation>
        <x14:dataValidation type="list" allowBlank="1" showInputMessage="1" showErrorMessage="1" xr:uid="{9B5F86A8-3A03-4543-B24A-9C11D81027AB}">
          <x14:formula1>
            <xm:f>Lists!$B$2:$B$14</xm:f>
          </x14:formula1>
          <xm:sqref>AH12:AR13</xm:sqref>
        </x14:dataValidation>
        <x14:dataValidation type="list" allowBlank="1" showInputMessage="1" showErrorMessage="1" xr:uid="{521F206E-DF34-4DFB-89B0-91232F9DE73D}">
          <x14:formula1>
            <xm:f>Lists!$C$2:$C$6</xm:f>
          </x14:formula1>
          <xm:sqref>AS12:BC13</xm:sqref>
        </x14:dataValidation>
        <x14:dataValidation type="list" allowBlank="1" showInputMessage="1" showErrorMessage="1" xr:uid="{345C3EFD-5811-44C9-B888-1497B120BCA0}">
          <x14:formula1>
            <xm:f>Lists!$D$2:$D$6</xm:f>
          </x14:formula1>
          <xm:sqref>BD12:BN13</xm:sqref>
        </x14:dataValidation>
        <x14:dataValidation type="list" allowBlank="1" showInputMessage="1" showErrorMessage="1" xr:uid="{7BB8F772-7762-43A9-8378-E2E6F86FE57F}">
          <x14:formula1>
            <xm:f>Lists!$E$2:$E$5</xm:f>
          </x14:formula1>
          <xm:sqref>BO12:BY13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E04A1-AA00-4969-AB00-E1672620F728}">
  <dimension ref="A1:AO228"/>
  <sheetViews>
    <sheetView topLeftCell="K1" workbookViewId="0">
      <selection activeCell="I39" sqref="I39"/>
    </sheetView>
  </sheetViews>
  <sheetFormatPr defaultRowHeight="14.4" x14ac:dyDescent="0.3"/>
  <cols>
    <col min="1" max="1" width="8.109375" customWidth="1"/>
    <col min="11" max="11" width="12" customWidth="1"/>
    <col min="12" max="12" width="9.88671875" customWidth="1"/>
    <col min="13" max="13" width="9.6640625" customWidth="1"/>
    <col min="14" max="14" width="11.6640625" style="1" customWidth="1"/>
    <col min="31" max="31" width="12.33203125" customWidth="1"/>
    <col min="35" max="35" width="12.77734375" customWidth="1"/>
    <col min="39" max="39" width="15.88671875" customWidth="1"/>
  </cols>
  <sheetData>
    <row r="1" spans="1:4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s="1" t="s">
        <v>13</v>
      </c>
      <c r="O1" t="s">
        <v>64</v>
      </c>
      <c r="P1" t="s">
        <v>65</v>
      </c>
      <c r="Q1" t="s">
        <v>66</v>
      </c>
      <c r="R1" t="s">
        <v>69</v>
      </c>
      <c r="S1" t="s">
        <v>70</v>
      </c>
      <c r="T1" t="s">
        <v>73</v>
      </c>
      <c r="U1" t="s">
        <v>71</v>
      </c>
      <c r="V1" t="s">
        <v>72</v>
      </c>
      <c r="W1" t="s">
        <v>28</v>
      </c>
      <c r="X1" t="s">
        <v>16</v>
      </c>
      <c r="Y1" t="s">
        <v>93</v>
      </c>
      <c r="Z1" t="s">
        <v>94</v>
      </c>
      <c r="AA1" t="s">
        <v>95</v>
      </c>
      <c r="AB1" t="s">
        <v>78</v>
      </c>
      <c r="AC1" t="s">
        <v>80</v>
      </c>
      <c r="AE1" t="s">
        <v>78</v>
      </c>
      <c r="AF1" t="s">
        <v>96</v>
      </c>
      <c r="AG1" t="s">
        <v>97</v>
      </c>
      <c r="AI1" t="s">
        <v>98</v>
      </c>
      <c r="AJ1" t="s">
        <v>96</v>
      </c>
      <c r="AK1" t="s">
        <v>97</v>
      </c>
      <c r="AM1" t="s">
        <v>99</v>
      </c>
      <c r="AN1" t="s">
        <v>96</v>
      </c>
      <c r="AO1" t="s">
        <v>97</v>
      </c>
    </row>
    <row r="2" spans="1:41" x14ac:dyDescent="0.3">
      <c r="A2">
        <v>1</v>
      </c>
      <c r="B2" t="s">
        <v>14</v>
      </c>
      <c r="C2" t="s">
        <v>15</v>
      </c>
      <c r="D2" t="s">
        <v>16</v>
      </c>
      <c r="E2">
        <v>-61</v>
      </c>
      <c r="F2">
        <v>32</v>
      </c>
      <c r="G2" t="s">
        <v>17</v>
      </c>
      <c r="H2" t="s">
        <v>18</v>
      </c>
      <c r="I2" t="s">
        <v>15</v>
      </c>
      <c r="J2" t="s">
        <v>15</v>
      </c>
      <c r="K2">
        <v>35</v>
      </c>
      <c r="M2" t="s">
        <v>19</v>
      </c>
      <c r="N2" s="1">
        <v>44481</v>
      </c>
      <c r="O2">
        <f t="shared" ref="O2:O33" si="0">ROW(O1)</f>
        <v>1</v>
      </c>
      <c r="P2" cm="1">
        <f t="array" ref="P2">_xlfn.XLOOKUP(Table2[[#This Row],[Date]]&amp;Table2[[#This Row],[Period]],Table3[Date]&amp;Table3[Period],Table3[Coordinate])*Table2[[#This Row],[X]]</f>
        <v>-61</v>
      </c>
      <c r="Q2" cm="1">
        <f t="array" ref="Q2">_xlfn.XLOOKUP(Table2[[#This Row],[Date]]&amp;Table2[[#This Row],[Period]],Table3[Date]&amp;Table3[Period],Table3[Coordinate])*Table2[[#This Row],[Y]]</f>
        <v>32</v>
      </c>
      <c r="R2" s="2" cm="1">
        <f t="array" ref="R2">IFERROR(LARGE(_xlfn._xlws.FILTER(Table1[[F1]:[EN2]],IF(Table2[[#This Row],[F Line]]=Table1[[#Headers],[F1]:[EN2]],1,0))*Table1[No.]*IF(Table2[[#This Row],[Date]]=Table1[Date],1,0),1),0)</f>
        <v>71</v>
      </c>
      <c r="S2" s="2" cm="1">
        <f t="array" ref="S2">IFERROR(LARGE(_xlfn._xlws.FILTER(Table1[[F1]:[EN2]],IF(Table2[[#This Row],[F Line]]=Table1[[#Headers],[F1]:[EN2]],1,0))*Table1[No.]*IF(Table2[[#This Row],[Date]]=Table1[Date],1,0),2),0)</f>
        <v>24</v>
      </c>
      <c r="T2" s="2" cm="1">
        <f t="array" ref="T2">IFERROR(LARGE(_xlfn._xlws.FILTER(Table1[[F1]:[EN2]],IF(Table2[[#This Row],[F Line]]=Table1[[#Headers],[F1]:[EN2]],1,0))*Table1[No.]*IF(Table2[[#This Row],[Date]]=Table1[Date],1,0),3),0)</f>
        <v>16</v>
      </c>
      <c r="U2" s="2" cm="1">
        <f t="array" ref="U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2" s="2" cm="1">
        <f t="array" ref="V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2" s="2">
        <f>IF(Table2[[#This Row],[Type]]="Goal",1,0)</f>
        <v>0</v>
      </c>
      <c r="X2" s="2">
        <f>IF(OR(Table2[[#This Row],[Type]]="Goal",Table2[[#This Row],[Type]]="Shot"),1,0)</f>
        <v>1</v>
      </c>
      <c r="Y2" s="2">
        <f>IF(OR(Table2[[#This Row],[Type]]="Goal",Table2[[#This Row],[Type]]="Shot",Table2[[#This Row],[Type]]="Miss"),1,0)</f>
        <v>1</v>
      </c>
      <c r="Z2" s="2">
        <f>IF(OR(Table2[[#This Row],[Type]]="Goal",Table2[[#This Row],[Type]]="Shot",Table2[[#This Row],[Type]]="Miss",Table2[[#This Row],[Type]]="Block"),1,0)</f>
        <v>1</v>
      </c>
      <c r="AA2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2" s="2">
        <f>IF(Table2[[#This Row],[Player]]=Visualization!$AR$2,1,0)</f>
        <v>0</v>
      </c>
      <c r="AC2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E2" cm="1">
        <f t="array" ref="AE2:AE3">_xlfn._xlws.FILTER(Table2[Shot No.],IF(Table2[Condition]=1,1,0)*IF(Table2[Individual]=1,1,0),"")</f>
        <v>24</v>
      </c>
      <c r="AF2">
        <f>_xlfn.XLOOKUP(AE2,Table2[Shot No.],Table2[x2],300)</f>
        <v>48</v>
      </c>
      <c r="AG2">
        <f>_xlfn.XLOOKUP(AE2,Table2[Shot No.],Table2[y2],300)</f>
        <v>-4</v>
      </c>
      <c r="AI2" cm="1">
        <f t="array" ref="AI2:AI18">_xlfn._xlws.FILTER(Table2[Shot No.],IF(Table2[Condition]=1,1,0)*IF(Table2[On-Ice]=1,1,0)*IF(Table2[Team]="PIT",1,0),"")</f>
        <v>5</v>
      </c>
      <c r="AJ2">
        <f>_xlfn.XLOOKUP(AI2,Table2[Shot No.],Table2[x2],300)</f>
        <v>60</v>
      </c>
      <c r="AK2">
        <f>_xlfn.XLOOKUP(AI2,Table2[Shot No.],Table2[y2],300)</f>
        <v>4</v>
      </c>
      <c r="AM2" cm="1">
        <f t="array" ref="AM2:AM18">_xlfn._xlws.FILTER(Table2[Shot No.],IF(Table2[Condition]=1,1,0)*IF(Table2[On-Ice]=1,1,0)*IF(Table2[Team]="PIT",0,1),"")</f>
        <v>6</v>
      </c>
      <c r="AN2">
        <f>_xlfn.XLOOKUP(AM2,Table2[Shot No.],Table2[x2],300)</f>
        <v>-63</v>
      </c>
      <c r="AO2">
        <f>_xlfn.XLOOKUP(AM2,Table2[Shot No.],Table2[y2],300)</f>
        <v>-4</v>
      </c>
    </row>
    <row r="3" spans="1:41" x14ac:dyDescent="0.3">
      <c r="A3">
        <v>1</v>
      </c>
      <c r="B3" t="s">
        <v>14</v>
      </c>
      <c r="C3" t="s">
        <v>15</v>
      </c>
      <c r="D3" t="s">
        <v>20</v>
      </c>
      <c r="E3">
        <v>-60</v>
      </c>
      <c r="F3">
        <v>17</v>
      </c>
      <c r="G3" t="s">
        <v>21</v>
      </c>
      <c r="H3" t="s">
        <v>22</v>
      </c>
      <c r="I3" t="s">
        <v>15</v>
      </c>
      <c r="J3" t="s">
        <v>15</v>
      </c>
      <c r="K3">
        <v>35</v>
      </c>
      <c r="M3" t="s">
        <v>19</v>
      </c>
      <c r="N3" s="1">
        <v>44481</v>
      </c>
      <c r="O3">
        <f t="shared" si="0"/>
        <v>2</v>
      </c>
      <c r="P3" cm="1">
        <f t="array" ref="P3">_xlfn.XLOOKUP(Table2[[#This Row],[Date]]&amp;Table2[[#This Row],[Period]],Table3[Date]&amp;Table3[Period],Table3[Coordinate])*Table2[[#This Row],[X]]</f>
        <v>-60</v>
      </c>
      <c r="Q3" cm="1">
        <f t="array" ref="Q3">_xlfn.XLOOKUP(Table2[[#This Row],[Date]]&amp;Table2[[#This Row],[Period]],Table3[Date]&amp;Table3[Period],Table3[Coordinate])*Table2[[#This Row],[Y]]</f>
        <v>17</v>
      </c>
      <c r="R3" s="2" cm="1">
        <f t="array" ref="R3">IFERROR(LARGE(_xlfn._xlws.FILTER(Table1[[F1]:[EN2]],IF(Table2[[#This Row],[F Line]]=Table1[[#Headers],[F1]:[EN2]],1,0))*Table1[No.]*IF(Table2[[#This Row],[Date]]=Table1[Date],1,0),1),0)</f>
        <v>53</v>
      </c>
      <c r="S3" s="2" cm="1">
        <f t="array" ref="S3">IFERROR(LARGE(_xlfn._xlws.FILTER(Table1[[F1]:[EN2]],IF(Table2[[#This Row],[F Line]]=Table1[[#Headers],[F1]:[EN2]],1,0))*Table1[No.]*IF(Table2[[#This Row],[Date]]=Table1[Date],1,0),2),0)</f>
        <v>23</v>
      </c>
      <c r="T3" s="2" cm="1">
        <f t="array" ref="T3">IFERROR(LARGE(_xlfn._xlws.FILTER(Table1[[F1]:[EN2]],IF(Table2[[#This Row],[F Line]]=Table1[[#Headers],[F1]:[EN2]],1,0))*Table1[No.]*IF(Table2[[#This Row],[Date]]=Table1[Date],1,0),3),0)</f>
        <v>12</v>
      </c>
      <c r="U3" s="2" cm="1">
        <f t="array" ref="U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" s="2" cm="1">
        <f t="array" ref="V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3" s="2">
        <f>IF(Table2[[#This Row],[Type]]="Goal",1,0)</f>
        <v>0</v>
      </c>
      <c r="X3" s="2">
        <f>IF(OR(Table2[[#This Row],[Type]]="Goal",Table2[[#This Row],[Type]]="Shot"),1,0)</f>
        <v>0</v>
      </c>
      <c r="Y3" s="2">
        <f>IF(OR(Table2[[#This Row],[Type]]="Goal",Table2[[#This Row],[Type]]="Shot",Table2[[#This Row],[Type]]="Miss"),1,0)</f>
        <v>0</v>
      </c>
      <c r="Z3" s="2">
        <f>IF(OR(Table2[[#This Row],[Type]]="Goal",Table2[[#This Row],[Type]]="Shot",Table2[[#This Row],[Type]]="Miss",Table2[[#This Row],[Type]]="Block"),1,0)</f>
        <v>1</v>
      </c>
      <c r="AA3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3" s="2">
        <f>IF(Table2[[#This Row],[Player]]=Visualization!$AR$2,1,0)</f>
        <v>0</v>
      </c>
      <c r="AC3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E3">
        <v>26</v>
      </c>
      <c r="AF3">
        <f>_xlfn.XLOOKUP(AE3,Table2[Shot No.],Table2[x2],300)</f>
        <v>82</v>
      </c>
      <c r="AG3">
        <f>_xlfn.XLOOKUP(AE3,Table2[Shot No.],Table2[y2],300)</f>
        <v>-8</v>
      </c>
      <c r="AI3">
        <v>13</v>
      </c>
      <c r="AJ3">
        <f>_xlfn.XLOOKUP(AI3,Table2[Shot No.],Table2[x2],300)</f>
        <v>75</v>
      </c>
      <c r="AK3">
        <f>_xlfn.XLOOKUP(AI3,Table2[Shot No.],Table2[y2],300)</f>
        <v>9</v>
      </c>
      <c r="AM3">
        <v>7</v>
      </c>
      <c r="AN3">
        <f>_xlfn.XLOOKUP(AM3,Table2[Shot No.],Table2[x2],300)</f>
        <v>-52</v>
      </c>
      <c r="AO3">
        <f>_xlfn.XLOOKUP(AM3,Table2[Shot No.],Table2[y2],300)</f>
        <v>21</v>
      </c>
    </row>
    <row r="4" spans="1:41" x14ac:dyDescent="0.3">
      <c r="A4">
        <v>1</v>
      </c>
      <c r="B4" t="s">
        <v>23</v>
      </c>
      <c r="C4">
        <v>23</v>
      </c>
      <c r="D4" t="s">
        <v>16</v>
      </c>
      <c r="E4">
        <v>65</v>
      </c>
      <c r="F4">
        <v>-19</v>
      </c>
      <c r="G4" t="s">
        <v>21</v>
      </c>
      <c r="H4" t="s">
        <v>24</v>
      </c>
      <c r="I4" t="s">
        <v>15</v>
      </c>
      <c r="J4" t="s">
        <v>15</v>
      </c>
      <c r="K4">
        <v>35</v>
      </c>
      <c r="M4" t="s">
        <v>19</v>
      </c>
      <c r="N4" s="1">
        <v>44481</v>
      </c>
      <c r="O4">
        <f t="shared" si="0"/>
        <v>3</v>
      </c>
      <c r="P4" cm="1">
        <f t="array" ref="P4">_xlfn.XLOOKUP(Table2[[#This Row],[Date]]&amp;Table2[[#This Row],[Period]],Table3[Date]&amp;Table3[Period],Table3[Coordinate])*Table2[[#This Row],[X]]</f>
        <v>65</v>
      </c>
      <c r="Q4" cm="1">
        <f t="array" ref="Q4">_xlfn.XLOOKUP(Table2[[#This Row],[Date]]&amp;Table2[[#This Row],[Period]],Table3[Date]&amp;Table3[Period],Table3[Coordinate])*Table2[[#This Row],[Y]]</f>
        <v>-19</v>
      </c>
      <c r="R4" s="2" cm="1">
        <f t="array" ref="R4">IFERROR(LARGE(_xlfn._xlws.FILTER(Table1[[F1]:[EN2]],IF(Table2[[#This Row],[F Line]]=Table1[[#Headers],[F1]:[EN2]],1,0))*Table1[No.]*IF(Table2[[#This Row],[Date]]=Table1[Date],1,0),1),0)</f>
        <v>53</v>
      </c>
      <c r="S4" s="2" cm="1">
        <f t="array" ref="S4">IFERROR(LARGE(_xlfn._xlws.FILTER(Table1[[F1]:[EN2]],IF(Table2[[#This Row],[F Line]]=Table1[[#Headers],[F1]:[EN2]],1,0))*Table1[No.]*IF(Table2[[#This Row],[Date]]=Table1[Date],1,0),2),0)</f>
        <v>23</v>
      </c>
      <c r="T4" s="2" cm="1">
        <f t="array" ref="T4">IFERROR(LARGE(_xlfn._xlws.FILTER(Table1[[F1]:[EN2]],IF(Table2[[#This Row],[F Line]]=Table1[[#Headers],[F1]:[EN2]],1,0))*Table1[No.]*IF(Table2[[#This Row],[Date]]=Table1[Date],1,0),3),0)</f>
        <v>12</v>
      </c>
      <c r="U4" s="2" cm="1">
        <f t="array" ref="U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4" s="2" cm="1">
        <f t="array" ref="V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4" s="2">
        <f>IF(Table2[[#This Row],[Type]]="Goal",1,0)</f>
        <v>0</v>
      </c>
      <c r="X4" s="2">
        <f>IF(OR(Table2[[#This Row],[Type]]="Goal",Table2[[#This Row],[Type]]="Shot"),1,0)</f>
        <v>1</v>
      </c>
      <c r="Y4" s="2">
        <f>IF(OR(Table2[[#This Row],[Type]]="Goal",Table2[[#This Row],[Type]]="Shot",Table2[[#This Row],[Type]]="Miss"),1,0)</f>
        <v>1</v>
      </c>
      <c r="Z4" s="2">
        <f>IF(OR(Table2[[#This Row],[Type]]="Goal",Table2[[#This Row],[Type]]="Shot",Table2[[#This Row],[Type]]="Miss",Table2[[#This Row],[Type]]="Block"),1,0)</f>
        <v>1</v>
      </c>
      <c r="AA4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4" s="2">
        <f>IF(Table2[[#This Row],[Player]]=Visualization!$AR$2,1,0)</f>
        <v>0</v>
      </c>
      <c r="AC4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4">
        <f>_xlfn.XLOOKUP(AE4,Table2[Shot No.],Table2[x2],300)</f>
        <v>300</v>
      </c>
      <c r="AG4">
        <f>_xlfn.XLOOKUP(AE4,Table2[Shot No.],Table2[y2],300)</f>
        <v>300</v>
      </c>
      <c r="AI4">
        <v>18</v>
      </c>
      <c r="AJ4">
        <f>_xlfn.XLOOKUP(AI4,Table2[Shot No.],Table2[x2],300)</f>
        <v>72</v>
      </c>
      <c r="AK4">
        <f>_xlfn.XLOOKUP(AI4,Table2[Shot No.],Table2[y2],300)</f>
        <v>0</v>
      </c>
      <c r="AM4">
        <v>11</v>
      </c>
      <c r="AN4">
        <f>_xlfn.XLOOKUP(AM4,Table2[Shot No.],Table2[x2],300)</f>
        <v>-64</v>
      </c>
      <c r="AO4">
        <f>_xlfn.XLOOKUP(AM4,Table2[Shot No.],Table2[y2],300)</f>
        <v>-31</v>
      </c>
    </row>
    <row r="5" spans="1:41" x14ac:dyDescent="0.3">
      <c r="A5">
        <v>1</v>
      </c>
      <c r="B5" t="s">
        <v>14</v>
      </c>
      <c r="C5" t="s">
        <v>15</v>
      </c>
      <c r="D5" t="s">
        <v>16</v>
      </c>
      <c r="E5">
        <v>8</v>
      </c>
      <c r="F5">
        <v>27</v>
      </c>
      <c r="G5" t="s">
        <v>25</v>
      </c>
      <c r="H5" t="s">
        <v>24</v>
      </c>
      <c r="I5" t="s">
        <v>15</v>
      </c>
      <c r="J5" t="s">
        <v>15</v>
      </c>
      <c r="K5">
        <v>35</v>
      </c>
      <c r="M5" t="s">
        <v>19</v>
      </c>
      <c r="N5" s="1">
        <v>44481</v>
      </c>
      <c r="O5">
        <f t="shared" si="0"/>
        <v>4</v>
      </c>
      <c r="P5" cm="1">
        <f t="array" ref="P5">_xlfn.XLOOKUP(Table2[[#This Row],[Date]]&amp;Table2[[#This Row],[Period]],Table3[Date]&amp;Table3[Period],Table3[Coordinate])*Table2[[#This Row],[X]]</f>
        <v>8</v>
      </c>
      <c r="Q5" cm="1">
        <f t="array" ref="Q5">_xlfn.XLOOKUP(Table2[[#This Row],[Date]]&amp;Table2[[#This Row],[Period]],Table3[Date]&amp;Table3[Period],Table3[Coordinate])*Table2[[#This Row],[Y]]</f>
        <v>27</v>
      </c>
      <c r="R5" s="2" cm="1">
        <f t="array" ref="R5">IFERROR(LARGE(_xlfn._xlws.FILTER(Table1[[F1]:[EN2]],IF(Table2[[#This Row],[F Line]]=Table1[[#Headers],[F1]:[EN2]],1,0))*Table1[No.]*IF(Table2[[#This Row],[Date]]=Table1[Date],1,0),1),0)</f>
        <v>37</v>
      </c>
      <c r="S5" s="2" cm="1">
        <f t="array" ref="S5">IFERROR(LARGE(_xlfn._xlws.FILTER(Table1[[F1]:[EN2]],IF(Table2[[#This Row],[F Line]]=Table1[[#Headers],[F1]:[EN2]],1,0))*Table1[No.]*IF(Table2[[#This Row],[Date]]=Table1[Date],1,0),2),0)</f>
        <v>11</v>
      </c>
      <c r="T5" s="2" cm="1">
        <f t="array" ref="T5">IFERROR(LARGE(_xlfn._xlws.FILTER(Table1[[F1]:[EN2]],IF(Table2[[#This Row],[F Line]]=Table1[[#Headers],[F1]:[EN2]],1,0))*Table1[No.]*IF(Table2[[#This Row],[Date]]=Table1[Date],1,0),3),0)</f>
        <v>10</v>
      </c>
      <c r="U5" s="2" cm="1">
        <f t="array" ref="U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5" s="2" cm="1">
        <f t="array" ref="V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5" s="2">
        <f>IF(Table2[[#This Row],[Type]]="Goal",1,0)</f>
        <v>0</v>
      </c>
      <c r="X5" s="2">
        <f>IF(OR(Table2[[#This Row],[Type]]="Goal",Table2[[#This Row],[Type]]="Shot"),1,0)</f>
        <v>1</v>
      </c>
      <c r="Y5" s="2">
        <f>IF(OR(Table2[[#This Row],[Type]]="Goal",Table2[[#This Row],[Type]]="Shot",Table2[[#This Row],[Type]]="Miss"),1,0)</f>
        <v>1</v>
      </c>
      <c r="Z5" s="2">
        <f>IF(OR(Table2[[#This Row],[Type]]="Goal",Table2[[#This Row],[Type]]="Shot",Table2[[#This Row],[Type]]="Miss",Table2[[#This Row],[Type]]="Block"),1,0)</f>
        <v>1</v>
      </c>
      <c r="AA5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5" s="2">
        <f>IF(Table2[[#This Row],[Player]]=Visualization!$AR$2,1,0)</f>
        <v>0</v>
      </c>
      <c r="AC5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5">
        <f>_xlfn.XLOOKUP(AE5,Table2[Shot No.],Table2[x2],300)</f>
        <v>300</v>
      </c>
      <c r="AG5">
        <f>_xlfn.XLOOKUP(AE5,Table2[Shot No.],Table2[y2],300)</f>
        <v>300</v>
      </c>
      <c r="AI5">
        <v>24</v>
      </c>
      <c r="AJ5">
        <f>_xlfn.XLOOKUP(AI5,Table2[Shot No.],Table2[x2],300)</f>
        <v>48</v>
      </c>
      <c r="AK5">
        <f>_xlfn.XLOOKUP(AI5,Table2[Shot No.],Table2[y2],300)</f>
        <v>-4</v>
      </c>
      <c r="AM5">
        <v>12</v>
      </c>
      <c r="AN5">
        <f>_xlfn.XLOOKUP(AM5,Table2[Shot No.],Table2[x2],300)</f>
        <v>-76</v>
      </c>
      <c r="AO5">
        <f>_xlfn.XLOOKUP(AM5,Table2[Shot No.],Table2[y2],300)</f>
        <v>1</v>
      </c>
    </row>
    <row r="6" spans="1:41" x14ac:dyDescent="0.3">
      <c r="A6">
        <v>1</v>
      </c>
      <c r="B6" t="s">
        <v>23</v>
      </c>
      <c r="C6">
        <v>43</v>
      </c>
      <c r="D6" t="s">
        <v>16</v>
      </c>
      <c r="E6">
        <v>60</v>
      </c>
      <c r="F6">
        <v>4</v>
      </c>
      <c r="G6" t="s">
        <v>26</v>
      </c>
      <c r="H6" t="s">
        <v>22</v>
      </c>
      <c r="I6" t="s">
        <v>15</v>
      </c>
      <c r="J6" t="s">
        <v>15</v>
      </c>
      <c r="K6">
        <v>35</v>
      </c>
      <c r="M6" t="s">
        <v>19</v>
      </c>
      <c r="N6" s="1">
        <v>44481</v>
      </c>
      <c r="O6">
        <f t="shared" si="0"/>
        <v>5</v>
      </c>
      <c r="P6" cm="1">
        <f t="array" ref="P6">_xlfn.XLOOKUP(Table2[[#This Row],[Date]]&amp;Table2[[#This Row],[Period]],Table3[Date]&amp;Table3[Period],Table3[Coordinate])*Table2[[#This Row],[X]]</f>
        <v>60</v>
      </c>
      <c r="Q6" cm="1">
        <f t="array" ref="Q6">_xlfn.XLOOKUP(Table2[[#This Row],[Date]]&amp;Table2[[#This Row],[Period]],Table3[Date]&amp;Table3[Period],Table3[Coordinate])*Table2[[#This Row],[Y]]</f>
        <v>4</v>
      </c>
      <c r="R6" s="2" cm="1">
        <f t="array" ref="R6">IFERROR(LARGE(_xlfn._xlws.FILTER(Table1[[F1]:[EN2]],IF(Table2[[#This Row],[F Line]]=Table1[[#Headers],[F1]:[EN2]],1,0))*Table1[No.]*IF(Table2[[#This Row],[Date]]=Table1[Date],1,0),1),0)</f>
        <v>77</v>
      </c>
      <c r="S6" s="2" cm="1">
        <f t="array" ref="S6">IFERROR(LARGE(_xlfn._xlws.FILTER(Table1[[F1]:[EN2]],IF(Table2[[#This Row],[F Line]]=Table1[[#Headers],[F1]:[EN2]],1,0))*Table1[No.]*IF(Table2[[#This Row],[Date]]=Table1[Date],1,0),2),0)</f>
        <v>43</v>
      </c>
      <c r="T6" s="2" cm="1">
        <f t="array" ref="T6">IFERROR(LARGE(_xlfn._xlws.FILTER(Table1[[F1]:[EN2]],IF(Table2[[#This Row],[F Line]]=Table1[[#Headers],[F1]:[EN2]],1,0))*Table1[No.]*IF(Table2[[#This Row],[Date]]=Table1[Date],1,0),3),0)</f>
        <v>17</v>
      </c>
      <c r="U6" s="2" cm="1">
        <f t="array" ref="U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6" s="2" cm="1">
        <f t="array" ref="V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6" s="2">
        <f>IF(Table2[[#This Row],[Type]]="Goal",1,0)</f>
        <v>0</v>
      </c>
      <c r="X6" s="2">
        <f>IF(OR(Table2[[#This Row],[Type]]="Goal",Table2[[#This Row],[Type]]="Shot"),1,0)</f>
        <v>1</v>
      </c>
      <c r="Y6" s="2">
        <f>IF(OR(Table2[[#This Row],[Type]]="Goal",Table2[[#This Row],[Type]]="Shot",Table2[[#This Row],[Type]]="Miss"),1,0)</f>
        <v>1</v>
      </c>
      <c r="Z6" s="2">
        <f>IF(OR(Table2[[#This Row],[Type]]="Goal",Table2[[#This Row],[Type]]="Shot",Table2[[#This Row],[Type]]="Miss",Table2[[#This Row],[Type]]="Block"),1,0)</f>
        <v>1</v>
      </c>
      <c r="AA6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6" s="2">
        <f>IF(Table2[[#This Row],[Player]]=Visualization!$AR$2,1,0)</f>
        <v>0</v>
      </c>
      <c r="AC6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6">
        <f>_xlfn.XLOOKUP(AE6,Table2[Shot No.],Table2[x2],300)</f>
        <v>300</v>
      </c>
      <c r="AG6">
        <f>_xlfn.XLOOKUP(AE6,Table2[Shot No.],Table2[y2],300)</f>
        <v>300</v>
      </c>
      <c r="AI6">
        <v>26</v>
      </c>
      <c r="AJ6">
        <f>_xlfn.XLOOKUP(AI6,Table2[Shot No.],Table2[x2],300)</f>
        <v>82</v>
      </c>
      <c r="AK6">
        <f>_xlfn.XLOOKUP(AI6,Table2[Shot No.],Table2[y2],300)</f>
        <v>-8</v>
      </c>
      <c r="AM6">
        <v>23</v>
      </c>
      <c r="AN6">
        <f>_xlfn.XLOOKUP(AM6,Table2[Shot No.],Table2[x2],300)</f>
        <v>-48</v>
      </c>
      <c r="AO6">
        <f>_xlfn.XLOOKUP(AM6,Table2[Shot No.],Table2[y2],300)</f>
        <v>-34</v>
      </c>
    </row>
    <row r="7" spans="1:41" x14ac:dyDescent="0.3">
      <c r="A7">
        <v>1</v>
      </c>
      <c r="B7" t="s">
        <v>14</v>
      </c>
      <c r="C7" t="s">
        <v>15</v>
      </c>
      <c r="D7" t="s">
        <v>16</v>
      </c>
      <c r="E7">
        <v>-63</v>
      </c>
      <c r="F7">
        <v>-4</v>
      </c>
      <c r="G7" t="s">
        <v>26</v>
      </c>
      <c r="H7" t="s">
        <v>22</v>
      </c>
      <c r="I7" t="s">
        <v>15</v>
      </c>
      <c r="J7" t="s">
        <v>15</v>
      </c>
      <c r="K7">
        <v>35</v>
      </c>
      <c r="M7" t="s">
        <v>19</v>
      </c>
      <c r="N7" s="1">
        <v>44481</v>
      </c>
      <c r="O7">
        <f t="shared" si="0"/>
        <v>6</v>
      </c>
      <c r="P7" cm="1">
        <f t="array" ref="P7">_xlfn.XLOOKUP(Table2[[#This Row],[Date]]&amp;Table2[[#This Row],[Period]],Table3[Date]&amp;Table3[Period],Table3[Coordinate])*Table2[[#This Row],[X]]</f>
        <v>-63</v>
      </c>
      <c r="Q7" cm="1">
        <f t="array" ref="Q7">_xlfn.XLOOKUP(Table2[[#This Row],[Date]]&amp;Table2[[#This Row],[Period]],Table3[Date]&amp;Table3[Period],Table3[Coordinate])*Table2[[#This Row],[Y]]</f>
        <v>-4</v>
      </c>
      <c r="R7" s="2" cm="1">
        <f t="array" ref="R7">IFERROR(LARGE(_xlfn._xlws.FILTER(Table1[[F1]:[EN2]],IF(Table2[[#This Row],[F Line]]=Table1[[#Headers],[F1]:[EN2]],1,0))*Table1[No.]*IF(Table2[[#This Row],[Date]]=Table1[Date],1,0),1),0)</f>
        <v>77</v>
      </c>
      <c r="S7" s="2" cm="1">
        <f t="array" ref="S7">IFERROR(LARGE(_xlfn._xlws.FILTER(Table1[[F1]:[EN2]],IF(Table2[[#This Row],[F Line]]=Table1[[#Headers],[F1]:[EN2]],1,0))*Table1[No.]*IF(Table2[[#This Row],[Date]]=Table1[Date],1,0),2),0)</f>
        <v>43</v>
      </c>
      <c r="T7" s="2" cm="1">
        <f t="array" ref="T7">IFERROR(LARGE(_xlfn._xlws.FILTER(Table1[[F1]:[EN2]],IF(Table2[[#This Row],[F Line]]=Table1[[#Headers],[F1]:[EN2]],1,0))*Table1[No.]*IF(Table2[[#This Row],[Date]]=Table1[Date],1,0),3),0)</f>
        <v>17</v>
      </c>
      <c r="U7" s="2" cm="1">
        <f t="array" ref="U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7" s="2" cm="1">
        <f t="array" ref="V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7" s="2">
        <f>IF(Table2[[#This Row],[Type]]="Goal",1,0)</f>
        <v>0</v>
      </c>
      <c r="X7" s="2">
        <f>IF(OR(Table2[[#This Row],[Type]]="Goal",Table2[[#This Row],[Type]]="Shot"),1,0)</f>
        <v>1</v>
      </c>
      <c r="Y7" s="2">
        <f>IF(OR(Table2[[#This Row],[Type]]="Goal",Table2[[#This Row],[Type]]="Shot",Table2[[#This Row],[Type]]="Miss"),1,0)</f>
        <v>1</v>
      </c>
      <c r="Z7" s="2">
        <f>IF(OR(Table2[[#This Row],[Type]]="Goal",Table2[[#This Row],[Type]]="Shot",Table2[[#This Row],[Type]]="Miss",Table2[[#This Row],[Type]]="Block"),1,0)</f>
        <v>1</v>
      </c>
      <c r="AA7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7" s="2">
        <f>IF(Table2[[#This Row],[Player]]=Visualization!$AR$2,1,0)</f>
        <v>0</v>
      </c>
      <c r="AC7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7">
        <f>_xlfn.XLOOKUP(AE7,Table2[Shot No.],Table2[x2],300)</f>
        <v>300</v>
      </c>
      <c r="AG7">
        <f>_xlfn.XLOOKUP(AE7,Table2[Shot No.],Table2[y2],300)</f>
        <v>300</v>
      </c>
      <c r="AI7">
        <v>29</v>
      </c>
      <c r="AJ7">
        <f>_xlfn.XLOOKUP(AI7,Table2[Shot No.],Table2[x2],300)</f>
        <v>37</v>
      </c>
      <c r="AK7">
        <f>_xlfn.XLOOKUP(AI7,Table2[Shot No.],Table2[y2],300)</f>
        <v>31</v>
      </c>
      <c r="AM7">
        <v>25</v>
      </c>
      <c r="AN7">
        <f>_xlfn.XLOOKUP(AM7,Table2[Shot No.],Table2[x2],300)</f>
        <v>-49</v>
      </c>
      <c r="AO7">
        <f>_xlfn.XLOOKUP(AM7,Table2[Shot No.],Table2[y2],300)</f>
        <v>-28</v>
      </c>
    </row>
    <row r="8" spans="1:41" x14ac:dyDescent="0.3">
      <c r="A8">
        <v>1</v>
      </c>
      <c r="B8" t="s">
        <v>14</v>
      </c>
      <c r="C8" t="s">
        <v>15</v>
      </c>
      <c r="D8" t="s">
        <v>20</v>
      </c>
      <c r="E8">
        <v>-52</v>
      </c>
      <c r="F8">
        <v>21</v>
      </c>
      <c r="G8" t="s">
        <v>26</v>
      </c>
      <c r="H8" t="s">
        <v>22</v>
      </c>
      <c r="I8" t="s">
        <v>15</v>
      </c>
      <c r="J8" t="s">
        <v>15</v>
      </c>
      <c r="K8">
        <v>35</v>
      </c>
      <c r="M8" t="s">
        <v>19</v>
      </c>
      <c r="N8" s="1">
        <v>44481</v>
      </c>
      <c r="O8">
        <f t="shared" si="0"/>
        <v>7</v>
      </c>
      <c r="P8" cm="1">
        <f t="array" ref="P8">_xlfn.XLOOKUP(Table2[[#This Row],[Date]]&amp;Table2[[#This Row],[Period]],Table3[Date]&amp;Table3[Period],Table3[Coordinate])*Table2[[#This Row],[X]]</f>
        <v>-52</v>
      </c>
      <c r="Q8" cm="1">
        <f t="array" ref="Q8">_xlfn.XLOOKUP(Table2[[#This Row],[Date]]&amp;Table2[[#This Row],[Period]],Table3[Date]&amp;Table3[Period],Table3[Coordinate])*Table2[[#This Row],[Y]]</f>
        <v>21</v>
      </c>
      <c r="R8" s="2" cm="1">
        <f t="array" ref="R8">IFERROR(LARGE(_xlfn._xlws.FILTER(Table1[[F1]:[EN2]],IF(Table2[[#This Row],[F Line]]=Table1[[#Headers],[F1]:[EN2]],1,0))*Table1[No.]*IF(Table2[[#This Row],[Date]]=Table1[Date],1,0),1),0)</f>
        <v>77</v>
      </c>
      <c r="S8" s="2" cm="1">
        <f t="array" ref="S8">IFERROR(LARGE(_xlfn._xlws.FILTER(Table1[[F1]:[EN2]],IF(Table2[[#This Row],[F Line]]=Table1[[#Headers],[F1]:[EN2]],1,0))*Table1[No.]*IF(Table2[[#This Row],[Date]]=Table1[Date],1,0),2),0)</f>
        <v>43</v>
      </c>
      <c r="T8" s="2" cm="1">
        <f t="array" ref="T8">IFERROR(LARGE(_xlfn._xlws.FILTER(Table1[[F1]:[EN2]],IF(Table2[[#This Row],[F Line]]=Table1[[#Headers],[F1]:[EN2]],1,0))*Table1[No.]*IF(Table2[[#This Row],[Date]]=Table1[Date],1,0),3),0)</f>
        <v>17</v>
      </c>
      <c r="U8" s="2" cm="1">
        <f t="array" ref="U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8" s="2" cm="1">
        <f t="array" ref="V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8" s="2">
        <f>IF(Table2[[#This Row],[Type]]="Goal",1,0)</f>
        <v>0</v>
      </c>
      <c r="X8" s="2">
        <f>IF(OR(Table2[[#This Row],[Type]]="Goal",Table2[[#This Row],[Type]]="Shot"),1,0)</f>
        <v>0</v>
      </c>
      <c r="Y8" s="2">
        <f>IF(OR(Table2[[#This Row],[Type]]="Goal",Table2[[#This Row],[Type]]="Shot",Table2[[#This Row],[Type]]="Miss"),1,0)</f>
        <v>0</v>
      </c>
      <c r="Z8" s="2">
        <f>IF(OR(Table2[[#This Row],[Type]]="Goal",Table2[[#This Row],[Type]]="Shot",Table2[[#This Row],[Type]]="Miss",Table2[[#This Row],[Type]]="Block"),1,0)</f>
        <v>1</v>
      </c>
      <c r="AA8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8" s="2">
        <f>IF(Table2[[#This Row],[Player]]=Visualization!$AR$2,1,0)</f>
        <v>0</v>
      </c>
      <c r="AC8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8">
        <f>_xlfn.XLOOKUP(AE8,Table2[Shot No.],Table2[x2],300)</f>
        <v>300</v>
      </c>
      <c r="AG8">
        <f>_xlfn.XLOOKUP(AE8,Table2[Shot No.],Table2[y2],300)</f>
        <v>300</v>
      </c>
      <c r="AI8">
        <v>30</v>
      </c>
      <c r="AJ8">
        <f>_xlfn.XLOOKUP(AI8,Table2[Shot No.],Table2[x2],300)</f>
        <v>42</v>
      </c>
      <c r="AK8">
        <f>_xlfn.XLOOKUP(AI8,Table2[Shot No.],Table2[y2],300)</f>
        <v>-30</v>
      </c>
      <c r="AM8">
        <v>31</v>
      </c>
      <c r="AN8">
        <f>_xlfn.XLOOKUP(AM8,Table2[Shot No.],Table2[x2],300)</f>
        <v>-41</v>
      </c>
      <c r="AO8">
        <f>_xlfn.XLOOKUP(AM8,Table2[Shot No.],Table2[y2],300)</f>
        <v>-8</v>
      </c>
    </row>
    <row r="9" spans="1:41" x14ac:dyDescent="0.3">
      <c r="A9">
        <v>1</v>
      </c>
      <c r="B9" t="s">
        <v>23</v>
      </c>
      <c r="C9">
        <v>71</v>
      </c>
      <c r="D9" t="s">
        <v>20</v>
      </c>
      <c r="E9">
        <v>71</v>
      </c>
      <c r="F9">
        <v>-11</v>
      </c>
      <c r="G9" t="s">
        <v>17</v>
      </c>
      <c r="H9" t="s">
        <v>18</v>
      </c>
      <c r="I9" t="s">
        <v>15</v>
      </c>
      <c r="J9" t="s">
        <v>15</v>
      </c>
      <c r="K9">
        <v>35</v>
      </c>
      <c r="M9" t="s">
        <v>19</v>
      </c>
      <c r="N9" s="1">
        <v>44481</v>
      </c>
      <c r="O9">
        <f t="shared" si="0"/>
        <v>8</v>
      </c>
      <c r="P9" cm="1">
        <f t="array" ref="P9">_xlfn.XLOOKUP(Table2[[#This Row],[Date]]&amp;Table2[[#This Row],[Period]],Table3[Date]&amp;Table3[Period],Table3[Coordinate])*Table2[[#This Row],[X]]</f>
        <v>71</v>
      </c>
      <c r="Q9" cm="1">
        <f t="array" ref="Q9">_xlfn.XLOOKUP(Table2[[#This Row],[Date]]&amp;Table2[[#This Row],[Period]],Table3[Date]&amp;Table3[Period],Table3[Coordinate])*Table2[[#This Row],[Y]]</f>
        <v>-11</v>
      </c>
      <c r="R9" s="2" cm="1">
        <f t="array" ref="R9">IFERROR(LARGE(_xlfn._xlws.FILTER(Table1[[F1]:[EN2]],IF(Table2[[#This Row],[F Line]]=Table1[[#Headers],[F1]:[EN2]],1,0))*Table1[No.]*IF(Table2[[#This Row],[Date]]=Table1[Date],1,0),1),0)</f>
        <v>71</v>
      </c>
      <c r="S9" s="2" cm="1">
        <f t="array" ref="S9">IFERROR(LARGE(_xlfn._xlws.FILTER(Table1[[F1]:[EN2]],IF(Table2[[#This Row],[F Line]]=Table1[[#Headers],[F1]:[EN2]],1,0))*Table1[No.]*IF(Table2[[#This Row],[Date]]=Table1[Date],1,0),2),0)</f>
        <v>24</v>
      </c>
      <c r="T9" s="2" cm="1">
        <f t="array" ref="T9">IFERROR(LARGE(_xlfn._xlws.FILTER(Table1[[F1]:[EN2]],IF(Table2[[#This Row],[F Line]]=Table1[[#Headers],[F1]:[EN2]],1,0))*Table1[No.]*IF(Table2[[#This Row],[Date]]=Table1[Date],1,0),3),0)</f>
        <v>16</v>
      </c>
      <c r="U9" s="2" cm="1">
        <f t="array" ref="U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9" s="2" cm="1">
        <f t="array" ref="V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9" s="2">
        <f>IF(Table2[[#This Row],[Type]]="Goal",1,0)</f>
        <v>0</v>
      </c>
      <c r="X9" s="2">
        <f>IF(OR(Table2[[#This Row],[Type]]="Goal",Table2[[#This Row],[Type]]="Shot"),1,0)</f>
        <v>0</v>
      </c>
      <c r="Y9" s="2">
        <f>IF(OR(Table2[[#This Row],[Type]]="Goal",Table2[[#This Row],[Type]]="Shot",Table2[[#This Row],[Type]]="Miss"),1,0)</f>
        <v>0</v>
      </c>
      <c r="Z9" s="2">
        <f>IF(OR(Table2[[#This Row],[Type]]="Goal",Table2[[#This Row],[Type]]="Shot",Table2[[#This Row],[Type]]="Miss",Table2[[#This Row],[Type]]="Block"),1,0)</f>
        <v>1</v>
      </c>
      <c r="AA9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9" s="2">
        <f>IF(Table2[[#This Row],[Player]]=Visualization!$AR$2,1,0)</f>
        <v>0</v>
      </c>
      <c r="AC9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9">
        <f>_xlfn.XLOOKUP(AE9,Table2[Shot No.],Table2[x2],300)</f>
        <v>300</v>
      </c>
      <c r="AG9">
        <f>_xlfn.XLOOKUP(AE9,Table2[Shot No.],Table2[y2],300)</f>
        <v>300</v>
      </c>
      <c r="AI9">
        <v>37</v>
      </c>
      <c r="AJ9">
        <f>_xlfn.XLOOKUP(AI9,Table2[Shot No.],Table2[x2],300)</f>
        <v>50</v>
      </c>
      <c r="AK9">
        <f>_xlfn.XLOOKUP(AI9,Table2[Shot No.],Table2[y2],300)</f>
        <v>-24</v>
      </c>
      <c r="AM9">
        <v>36</v>
      </c>
      <c r="AN9">
        <f>_xlfn.XLOOKUP(AM9,Table2[Shot No.],Table2[x2],300)</f>
        <v>-51</v>
      </c>
      <c r="AO9">
        <f>_xlfn.XLOOKUP(AM9,Table2[Shot No.],Table2[y2],300)</f>
        <v>15</v>
      </c>
    </row>
    <row r="10" spans="1:41" x14ac:dyDescent="0.3">
      <c r="A10">
        <v>1</v>
      </c>
      <c r="B10" t="s">
        <v>23</v>
      </c>
      <c r="C10">
        <v>59</v>
      </c>
      <c r="D10" t="s">
        <v>16</v>
      </c>
      <c r="E10">
        <v>63</v>
      </c>
      <c r="F10">
        <v>33</v>
      </c>
      <c r="G10" t="s">
        <v>21</v>
      </c>
      <c r="H10" t="s">
        <v>24</v>
      </c>
      <c r="I10" t="s">
        <v>15</v>
      </c>
      <c r="J10" t="s">
        <v>15</v>
      </c>
      <c r="K10">
        <v>35</v>
      </c>
      <c r="M10" t="s">
        <v>19</v>
      </c>
      <c r="N10" s="1">
        <v>44481</v>
      </c>
      <c r="O10">
        <f t="shared" si="0"/>
        <v>9</v>
      </c>
      <c r="P10" cm="1">
        <f t="array" ref="P10">_xlfn.XLOOKUP(Table2[[#This Row],[Date]]&amp;Table2[[#This Row],[Period]],Table3[Date]&amp;Table3[Period],Table3[Coordinate])*Table2[[#This Row],[X]]</f>
        <v>63</v>
      </c>
      <c r="Q10" cm="1">
        <f t="array" ref="Q10">_xlfn.XLOOKUP(Table2[[#This Row],[Date]]&amp;Table2[[#This Row],[Period]],Table3[Date]&amp;Table3[Period],Table3[Coordinate])*Table2[[#This Row],[Y]]</f>
        <v>33</v>
      </c>
      <c r="R10" s="2" cm="1">
        <f t="array" ref="R10">IFERROR(LARGE(_xlfn._xlws.FILTER(Table1[[F1]:[EN2]],IF(Table2[[#This Row],[F Line]]=Table1[[#Headers],[F1]:[EN2]],1,0))*Table1[No.]*IF(Table2[[#This Row],[Date]]=Table1[Date],1,0),1),0)</f>
        <v>53</v>
      </c>
      <c r="S10" s="2" cm="1">
        <f t="array" ref="S10">IFERROR(LARGE(_xlfn._xlws.FILTER(Table1[[F1]:[EN2]],IF(Table2[[#This Row],[F Line]]=Table1[[#Headers],[F1]:[EN2]],1,0))*Table1[No.]*IF(Table2[[#This Row],[Date]]=Table1[Date],1,0),2),0)</f>
        <v>23</v>
      </c>
      <c r="T10" s="2" cm="1">
        <f t="array" ref="T10">IFERROR(LARGE(_xlfn._xlws.FILTER(Table1[[F1]:[EN2]],IF(Table2[[#This Row],[F Line]]=Table1[[#Headers],[F1]:[EN2]],1,0))*Table1[No.]*IF(Table2[[#This Row],[Date]]=Table1[Date],1,0),3),0)</f>
        <v>12</v>
      </c>
      <c r="U10" s="2" cm="1">
        <f t="array" ref="U1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0" s="2" cm="1">
        <f t="array" ref="V1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10" s="2">
        <f>IF(Table2[[#This Row],[Type]]="Goal",1,0)</f>
        <v>0</v>
      </c>
      <c r="X10" s="2">
        <f>IF(OR(Table2[[#This Row],[Type]]="Goal",Table2[[#This Row],[Type]]="Shot"),1,0)</f>
        <v>1</v>
      </c>
      <c r="Y10" s="2">
        <f>IF(OR(Table2[[#This Row],[Type]]="Goal",Table2[[#This Row],[Type]]="Shot",Table2[[#This Row],[Type]]="Miss"),1,0)</f>
        <v>1</v>
      </c>
      <c r="Z10" s="2">
        <f>IF(OR(Table2[[#This Row],[Type]]="Goal",Table2[[#This Row],[Type]]="Shot",Table2[[#This Row],[Type]]="Miss",Table2[[#This Row],[Type]]="Block"),1,0)</f>
        <v>1</v>
      </c>
      <c r="AA10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0" s="2">
        <f>IF(Table2[[#This Row],[Player]]=Visualization!$AR$2,1,0)</f>
        <v>0</v>
      </c>
      <c r="AC10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10">
        <f>_xlfn.XLOOKUP(AE10,Table2[Shot No.],Table2[x2],300)</f>
        <v>300</v>
      </c>
      <c r="AG10">
        <f>_xlfn.XLOOKUP(AE10,Table2[Shot No.],Table2[y2],300)</f>
        <v>300</v>
      </c>
      <c r="AI10">
        <v>38</v>
      </c>
      <c r="AJ10">
        <f>_xlfn.XLOOKUP(AI10,Table2[Shot No.],Table2[x2],300)</f>
        <v>74</v>
      </c>
      <c r="AK10">
        <f>_xlfn.XLOOKUP(AI10,Table2[Shot No.],Table2[y2],300)</f>
        <v>-9</v>
      </c>
      <c r="AM10">
        <v>50</v>
      </c>
      <c r="AN10">
        <f>_xlfn.XLOOKUP(AM10,Table2[Shot No.],Table2[x2],300)</f>
        <v>-37</v>
      </c>
      <c r="AO10">
        <f>_xlfn.XLOOKUP(AM10,Table2[Shot No.],Table2[y2],300)</f>
        <v>-14</v>
      </c>
    </row>
    <row r="11" spans="1:41" x14ac:dyDescent="0.3">
      <c r="A11">
        <v>1</v>
      </c>
      <c r="B11" t="s">
        <v>23</v>
      </c>
      <c r="C11">
        <v>12</v>
      </c>
      <c r="D11" t="s">
        <v>16</v>
      </c>
      <c r="E11">
        <v>61</v>
      </c>
      <c r="F11">
        <v>10</v>
      </c>
      <c r="G11" t="s">
        <v>21</v>
      </c>
      <c r="H11" t="s">
        <v>24</v>
      </c>
      <c r="I11" t="s">
        <v>15</v>
      </c>
      <c r="J11" t="s">
        <v>15</v>
      </c>
      <c r="K11">
        <v>35</v>
      </c>
      <c r="M11" t="s">
        <v>19</v>
      </c>
      <c r="N11" s="1">
        <v>44481</v>
      </c>
      <c r="O11">
        <f t="shared" si="0"/>
        <v>10</v>
      </c>
      <c r="P11" cm="1">
        <f t="array" ref="P11">_xlfn.XLOOKUP(Table2[[#This Row],[Date]]&amp;Table2[[#This Row],[Period]],Table3[Date]&amp;Table3[Period],Table3[Coordinate])*Table2[[#This Row],[X]]</f>
        <v>61</v>
      </c>
      <c r="Q11" cm="1">
        <f t="array" ref="Q11">_xlfn.XLOOKUP(Table2[[#This Row],[Date]]&amp;Table2[[#This Row],[Period]],Table3[Date]&amp;Table3[Period],Table3[Coordinate])*Table2[[#This Row],[Y]]</f>
        <v>10</v>
      </c>
      <c r="R11" s="2" cm="1">
        <f t="array" ref="R11">IFERROR(LARGE(_xlfn._xlws.FILTER(Table1[[F1]:[EN2]],IF(Table2[[#This Row],[F Line]]=Table1[[#Headers],[F1]:[EN2]],1,0))*Table1[No.]*IF(Table2[[#This Row],[Date]]=Table1[Date],1,0),1),0)</f>
        <v>53</v>
      </c>
      <c r="S11" s="2" cm="1">
        <f t="array" ref="S11">IFERROR(LARGE(_xlfn._xlws.FILTER(Table1[[F1]:[EN2]],IF(Table2[[#This Row],[F Line]]=Table1[[#Headers],[F1]:[EN2]],1,0))*Table1[No.]*IF(Table2[[#This Row],[Date]]=Table1[Date],1,0),2),0)</f>
        <v>23</v>
      </c>
      <c r="T11" s="2" cm="1">
        <f t="array" ref="T11">IFERROR(LARGE(_xlfn._xlws.FILTER(Table1[[F1]:[EN2]],IF(Table2[[#This Row],[F Line]]=Table1[[#Headers],[F1]:[EN2]],1,0))*Table1[No.]*IF(Table2[[#This Row],[Date]]=Table1[Date],1,0),3),0)</f>
        <v>12</v>
      </c>
      <c r="U11" s="2" cm="1">
        <f t="array" ref="U1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1" s="2" cm="1">
        <f t="array" ref="V1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11" s="2">
        <f>IF(Table2[[#This Row],[Type]]="Goal",1,0)</f>
        <v>0</v>
      </c>
      <c r="X11" s="2">
        <f>IF(OR(Table2[[#This Row],[Type]]="Goal",Table2[[#This Row],[Type]]="Shot"),1,0)</f>
        <v>1</v>
      </c>
      <c r="Y11" s="2">
        <f>IF(OR(Table2[[#This Row],[Type]]="Goal",Table2[[#This Row],[Type]]="Shot",Table2[[#This Row],[Type]]="Miss"),1,0)</f>
        <v>1</v>
      </c>
      <c r="Z11" s="2">
        <f>IF(OR(Table2[[#This Row],[Type]]="Goal",Table2[[#This Row],[Type]]="Shot",Table2[[#This Row],[Type]]="Miss",Table2[[#This Row],[Type]]="Block"),1,0)</f>
        <v>1</v>
      </c>
      <c r="AA11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1" s="2">
        <f>IF(Table2[[#This Row],[Player]]=Visualization!$AR$2,1,0)</f>
        <v>0</v>
      </c>
      <c r="AC11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11">
        <f>_xlfn.XLOOKUP(AE11,Table2[Shot No.],Table2[x2],300)</f>
        <v>300</v>
      </c>
      <c r="AG11">
        <f>_xlfn.XLOOKUP(AE11,Table2[Shot No.],Table2[y2],300)</f>
        <v>300</v>
      </c>
      <c r="AI11">
        <v>49</v>
      </c>
      <c r="AJ11">
        <f>_xlfn.XLOOKUP(AI11,Table2[Shot No.],Table2[x2],300)</f>
        <v>76</v>
      </c>
      <c r="AK11">
        <f>_xlfn.XLOOKUP(AI11,Table2[Shot No.],Table2[y2],300)</f>
        <v>23</v>
      </c>
      <c r="AM11">
        <v>65</v>
      </c>
      <c r="AN11">
        <f>_xlfn.XLOOKUP(AM11,Table2[Shot No.],Table2[x2],300)</f>
        <v>-45</v>
      </c>
      <c r="AO11">
        <f>_xlfn.XLOOKUP(AM11,Table2[Shot No.],Table2[y2],300)</f>
        <v>31</v>
      </c>
    </row>
    <row r="12" spans="1:41" x14ac:dyDescent="0.3">
      <c r="A12">
        <v>1</v>
      </c>
      <c r="B12" t="s">
        <v>14</v>
      </c>
      <c r="C12" t="s">
        <v>15</v>
      </c>
      <c r="D12" t="s">
        <v>16</v>
      </c>
      <c r="E12">
        <v>-64</v>
      </c>
      <c r="F12">
        <v>-31</v>
      </c>
      <c r="G12" t="s">
        <v>26</v>
      </c>
      <c r="H12" t="s">
        <v>24</v>
      </c>
      <c r="I12" t="s">
        <v>15</v>
      </c>
      <c r="J12" t="s">
        <v>15</v>
      </c>
      <c r="K12">
        <v>35</v>
      </c>
      <c r="M12" t="s">
        <v>19</v>
      </c>
      <c r="N12" s="1">
        <v>44481</v>
      </c>
      <c r="O12">
        <f t="shared" si="0"/>
        <v>11</v>
      </c>
      <c r="P12" cm="1">
        <f t="array" ref="P12">_xlfn.XLOOKUP(Table2[[#This Row],[Date]]&amp;Table2[[#This Row],[Period]],Table3[Date]&amp;Table3[Period],Table3[Coordinate])*Table2[[#This Row],[X]]</f>
        <v>-64</v>
      </c>
      <c r="Q12" cm="1">
        <f t="array" ref="Q12">_xlfn.XLOOKUP(Table2[[#This Row],[Date]]&amp;Table2[[#This Row],[Period]],Table3[Date]&amp;Table3[Period],Table3[Coordinate])*Table2[[#This Row],[Y]]</f>
        <v>-31</v>
      </c>
      <c r="R12" s="2" cm="1">
        <f t="array" ref="R12">IFERROR(LARGE(_xlfn._xlws.FILTER(Table1[[F1]:[EN2]],IF(Table2[[#This Row],[F Line]]=Table1[[#Headers],[F1]:[EN2]],1,0))*Table1[No.]*IF(Table2[[#This Row],[Date]]=Table1[Date],1,0),1),0)</f>
        <v>77</v>
      </c>
      <c r="S12" s="2" cm="1">
        <f t="array" ref="S12">IFERROR(LARGE(_xlfn._xlws.FILTER(Table1[[F1]:[EN2]],IF(Table2[[#This Row],[F Line]]=Table1[[#Headers],[F1]:[EN2]],1,0))*Table1[No.]*IF(Table2[[#This Row],[Date]]=Table1[Date],1,0),2),0)</f>
        <v>43</v>
      </c>
      <c r="T12" s="2" cm="1">
        <f t="array" ref="T12">IFERROR(LARGE(_xlfn._xlws.FILTER(Table1[[F1]:[EN2]],IF(Table2[[#This Row],[F Line]]=Table1[[#Headers],[F1]:[EN2]],1,0))*Table1[No.]*IF(Table2[[#This Row],[Date]]=Table1[Date],1,0),3),0)</f>
        <v>17</v>
      </c>
      <c r="U12" s="2" cm="1">
        <f t="array" ref="U1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2" s="2" cm="1">
        <f t="array" ref="V1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12" s="2">
        <f>IF(Table2[[#This Row],[Type]]="Goal",1,0)</f>
        <v>0</v>
      </c>
      <c r="X12" s="2">
        <f>IF(OR(Table2[[#This Row],[Type]]="Goal",Table2[[#This Row],[Type]]="Shot"),1,0)</f>
        <v>1</v>
      </c>
      <c r="Y12" s="2">
        <f>IF(OR(Table2[[#This Row],[Type]]="Goal",Table2[[#This Row],[Type]]="Shot",Table2[[#This Row],[Type]]="Miss"),1,0)</f>
        <v>1</v>
      </c>
      <c r="Z12" s="2">
        <f>IF(OR(Table2[[#This Row],[Type]]="Goal",Table2[[#This Row],[Type]]="Shot",Table2[[#This Row],[Type]]="Miss",Table2[[#This Row],[Type]]="Block"),1,0)</f>
        <v>1</v>
      </c>
      <c r="AA12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2" s="2">
        <f>IF(Table2[[#This Row],[Player]]=Visualization!$AR$2,1,0)</f>
        <v>0</v>
      </c>
      <c r="AC12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12">
        <f>_xlfn.XLOOKUP(AE12,Table2[Shot No.],Table2[x2],300)</f>
        <v>300</v>
      </c>
      <c r="AG12">
        <f>_xlfn.XLOOKUP(AE12,Table2[Shot No.],Table2[y2],300)</f>
        <v>300</v>
      </c>
      <c r="AI12">
        <v>54</v>
      </c>
      <c r="AJ12">
        <f>_xlfn.XLOOKUP(AI12,Table2[Shot No.],Table2[x2],300)</f>
        <v>83</v>
      </c>
      <c r="AK12">
        <f>_xlfn.XLOOKUP(AI12,Table2[Shot No.],Table2[y2],300)</f>
        <v>6</v>
      </c>
      <c r="AM12">
        <v>66</v>
      </c>
      <c r="AN12">
        <f>_xlfn.XLOOKUP(AM12,Table2[Shot No.],Table2[x2],300)</f>
        <v>-77</v>
      </c>
      <c r="AO12">
        <f>_xlfn.XLOOKUP(AM12,Table2[Shot No.],Table2[y2],300)</f>
        <v>-2</v>
      </c>
    </row>
    <row r="13" spans="1:41" x14ac:dyDescent="0.3">
      <c r="A13">
        <v>1</v>
      </c>
      <c r="B13" t="s">
        <v>14</v>
      </c>
      <c r="C13" t="s">
        <v>15</v>
      </c>
      <c r="D13" t="s">
        <v>20</v>
      </c>
      <c r="E13">
        <v>-76</v>
      </c>
      <c r="F13">
        <v>1</v>
      </c>
      <c r="G13" t="s">
        <v>26</v>
      </c>
      <c r="H13" t="s">
        <v>24</v>
      </c>
      <c r="I13" t="s">
        <v>15</v>
      </c>
      <c r="J13" t="s">
        <v>15</v>
      </c>
      <c r="K13">
        <v>35</v>
      </c>
      <c r="M13" t="s">
        <v>19</v>
      </c>
      <c r="N13" s="1">
        <v>44481</v>
      </c>
      <c r="O13">
        <f t="shared" si="0"/>
        <v>12</v>
      </c>
      <c r="P13" cm="1">
        <f t="array" ref="P13">_xlfn.XLOOKUP(Table2[[#This Row],[Date]]&amp;Table2[[#This Row],[Period]],Table3[Date]&amp;Table3[Period],Table3[Coordinate])*Table2[[#This Row],[X]]</f>
        <v>-76</v>
      </c>
      <c r="Q13" cm="1">
        <f t="array" ref="Q13">_xlfn.XLOOKUP(Table2[[#This Row],[Date]]&amp;Table2[[#This Row],[Period]],Table3[Date]&amp;Table3[Period],Table3[Coordinate])*Table2[[#This Row],[Y]]</f>
        <v>1</v>
      </c>
      <c r="R13" s="2" cm="1">
        <f t="array" ref="R13">IFERROR(LARGE(_xlfn._xlws.FILTER(Table1[[F1]:[EN2]],IF(Table2[[#This Row],[F Line]]=Table1[[#Headers],[F1]:[EN2]],1,0))*Table1[No.]*IF(Table2[[#This Row],[Date]]=Table1[Date],1,0),1),0)</f>
        <v>77</v>
      </c>
      <c r="S13" s="2" cm="1">
        <f t="array" ref="S13">IFERROR(LARGE(_xlfn._xlws.FILTER(Table1[[F1]:[EN2]],IF(Table2[[#This Row],[F Line]]=Table1[[#Headers],[F1]:[EN2]],1,0))*Table1[No.]*IF(Table2[[#This Row],[Date]]=Table1[Date],1,0),2),0)</f>
        <v>43</v>
      </c>
      <c r="T13" s="2" cm="1">
        <f t="array" ref="T13">IFERROR(LARGE(_xlfn._xlws.FILTER(Table1[[F1]:[EN2]],IF(Table2[[#This Row],[F Line]]=Table1[[#Headers],[F1]:[EN2]],1,0))*Table1[No.]*IF(Table2[[#This Row],[Date]]=Table1[Date],1,0),3),0)</f>
        <v>17</v>
      </c>
      <c r="U13" s="2" cm="1">
        <f t="array" ref="U1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3" s="2" cm="1">
        <f t="array" ref="V1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13" s="2">
        <f>IF(Table2[[#This Row],[Type]]="Goal",1,0)</f>
        <v>0</v>
      </c>
      <c r="X13" s="2">
        <f>IF(OR(Table2[[#This Row],[Type]]="Goal",Table2[[#This Row],[Type]]="Shot"),1,0)</f>
        <v>0</v>
      </c>
      <c r="Y13" s="2">
        <f>IF(OR(Table2[[#This Row],[Type]]="Goal",Table2[[#This Row],[Type]]="Shot",Table2[[#This Row],[Type]]="Miss"),1,0)</f>
        <v>0</v>
      </c>
      <c r="Z13" s="2">
        <f>IF(OR(Table2[[#This Row],[Type]]="Goal",Table2[[#This Row],[Type]]="Shot",Table2[[#This Row],[Type]]="Miss",Table2[[#This Row],[Type]]="Block"),1,0)</f>
        <v>1</v>
      </c>
      <c r="AA13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3" s="2">
        <f>IF(Table2[[#This Row],[Player]]=Visualization!$AR$2,1,0)</f>
        <v>0</v>
      </c>
      <c r="AC13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13">
        <f>_xlfn.XLOOKUP(AE13,Table2[Shot No.],Table2[x2],300)</f>
        <v>300</v>
      </c>
      <c r="AG13">
        <f>_xlfn.XLOOKUP(AE13,Table2[Shot No.],Table2[y2],300)</f>
        <v>300</v>
      </c>
      <c r="AI13">
        <v>55</v>
      </c>
      <c r="AJ13">
        <f>_xlfn.XLOOKUP(AI13,Table2[Shot No.],Table2[x2],300)</f>
        <v>74</v>
      </c>
      <c r="AK13">
        <f>_xlfn.XLOOKUP(AI13,Table2[Shot No.],Table2[y2],300)</f>
        <v>10</v>
      </c>
      <c r="AM13">
        <v>67</v>
      </c>
      <c r="AN13">
        <f>_xlfn.XLOOKUP(AM13,Table2[Shot No.],Table2[x2],300)</f>
        <v>-81</v>
      </c>
      <c r="AO13">
        <f>_xlfn.XLOOKUP(AM13,Table2[Shot No.],Table2[y2],300)</f>
        <v>6</v>
      </c>
    </row>
    <row r="14" spans="1:41" x14ac:dyDescent="0.3">
      <c r="A14">
        <v>1</v>
      </c>
      <c r="B14" t="s">
        <v>23</v>
      </c>
      <c r="C14">
        <v>17</v>
      </c>
      <c r="D14" t="s">
        <v>16</v>
      </c>
      <c r="E14">
        <v>75</v>
      </c>
      <c r="F14">
        <v>9</v>
      </c>
      <c r="G14" t="s">
        <v>26</v>
      </c>
      <c r="H14" t="s">
        <v>24</v>
      </c>
      <c r="I14" t="s">
        <v>15</v>
      </c>
      <c r="J14" t="s">
        <v>15</v>
      </c>
      <c r="K14">
        <v>35</v>
      </c>
      <c r="M14" t="s">
        <v>19</v>
      </c>
      <c r="N14" s="1">
        <v>44481</v>
      </c>
      <c r="O14">
        <f t="shared" si="0"/>
        <v>13</v>
      </c>
      <c r="P14" cm="1">
        <f t="array" ref="P14">_xlfn.XLOOKUP(Table2[[#This Row],[Date]]&amp;Table2[[#This Row],[Period]],Table3[Date]&amp;Table3[Period],Table3[Coordinate])*Table2[[#This Row],[X]]</f>
        <v>75</v>
      </c>
      <c r="Q14" cm="1">
        <f t="array" ref="Q14">_xlfn.XLOOKUP(Table2[[#This Row],[Date]]&amp;Table2[[#This Row],[Period]],Table3[Date]&amp;Table3[Period],Table3[Coordinate])*Table2[[#This Row],[Y]]</f>
        <v>9</v>
      </c>
      <c r="R14" s="2" cm="1">
        <f t="array" ref="R14">IFERROR(LARGE(_xlfn._xlws.FILTER(Table1[[F1]:[EN2]],IF(Table2[[#This Row],[F Line]]=Table1[[#Headers],[F1]:[EN2]],1,0))*Table1[No.]*IF(Table2[[#This Row],[Date]]=Table1[Date],1,0),1),0)</f>
        <v>77</v>
      </c>
      <c r="S14" s="2" cm="1">
        <f t="array" ref="S14">IFERROR(LARGE(_xlfn._xlws.FILTER(Table1[[F1]:[EN2]],IF(Table2[[#This Row],[F Line]]=Table1[[#Headers],[F1]:[EN2]],1,0))*Table1[No.]*IF(Table2[[#This Row],[Date]]=Table1[Date],1,0),2),0)</f>
        <v>43</v>
      </c>
      <c r="T14" s="2" cm="1">
        <f t="array" ref="T14">IFERROR(LARGE(_xlfn._xlws.FILTER(Table1[[F1]:[EN2]],IF(Table2[[#This Row],[F Line]]=Table1[[#Headers],[F1]:[EN2]],1,0))*Table1[No.]*IF(Table2[[#This Row],[Date]]=Table1[Date],1,0),3),0)</f>
        <v>17</v>
      </c>
      <c r="U14" s="2" cm="1">
        <f t="array" ref="U1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4" s="2" cm="1">
        <f t="array" ref="V1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14" s="2">
        <f>IF(Table2[[#This Row],[Type]]="Goal",1,0)</f>
        <v>0</v>
      </c>
      <c r="X14" s="2">
        <f>IF(OR(Table2[[#This Row],[Type]]="Goal",Table2[[#This Row],[Type]]="Shot"),1,0)</f>
        <v>1</v>
      </c>
      <c r="Y14" s="2">
        <f>IF(OR(Table2[[#This Row],[Type]]="Goal",Table2[[#This Row],[Type]]="Shot",Table2[[#This Row],[Type]]="Miss"),1,0)</f>
        <v>1</v>
      </c>
      <c r="Z14" s="2">
        <f>IF(OR(Table2[[#This Row],[Type]]="Goal",Table2[[#This Row],[Type]]="Shot",Table2[[#This Row],[Type]]="Miss",Table2[[#This Row],[Type]]="Block"),1,0)</f>
        <v>1</v>
      </c>
      <c r="AA14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4" s="2">
        <f>IF(Table2[[#This Row],[Player]]=Visualization!$AR$2,1,0)</f>
        <v>0</v>
      </c>
      <c r="AC14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14">
        <f>_xlfn.XLOOKUP(AE14,Table2[Shot No.],Table2[x2],300)</f>
        <v>300</v>
      </c>
      <c r="AG14">
        <f>_xlfn.XLOOKUP(AE14,Table2[Shot No.],Table2[y2],300)</f>
        <v>300</v>
      </c>
      <c r="AI14">
        <v>74</v>
      </c>
      <c r="AJ14">
        <f>_xlfn.XLOOKUP(AI14,Table2[Shot No.],Table2[x2],300)</f>
        <v>30</v>
      </c>
      <c r="AK14">
        <f>_xlfn.XLOOKUP(AI14,Table2[Shot No.],Table2[y2],300)</f>
        <v>27</v>
      </c>
      <c r="AM14">
        <v>68</v>
      </c>
      <c r="AN14">
        <f>_xlfn.XLOOKUP(AM14,Table2[Shot No.],Table2[x2],300)</f>
        <v>-78</v>
      </c>
      <c r="AO14">
        <f>_xlfn.XLOOKUP(AM14,Table2[Shot No.],Table2[y2],300)</f>
        <v>2</v>
      </c>
    </row>
    <row r="15" spans="1:41" x14ac:dyDescent="0.3">
      <c r="A15">
        <v>1</v>
      </c>
      <c r="B15" t="s">
        <v>23</v>
      </c>
      <c r="C15">
        <v>10</v>
      </c>
      <c r="D15" t="s">
        <v>16</v>
      </c>
      <c r="E15">
        <v>73</v>
      </c>
      <c r="F15">
        <v>-12</v>
      </c>
      <c r="G15" t="s">
        <v>25</v>
      </c>
      <c r="H15" t="s">
        <v>22</v>
      </c>
      <c r="I15" t="s">
        <v>15</v>
      </c>
      <c r="J15" t="s">
        <v>15</v>
      </c>
      <c r="K15">
        <v>35</v>
      </c>
      <c r="M15" t="s">
        <v>19</v>
      </c>
      <c r="N15" s="1">
        <v>44481</v>
      </c>
      <c r="O15">
        <f t="shared" si="0"/>
        <v>14</v>
      </c>
      <c r="P15" cm="1">
        <f t="array" ref="P15">_xlfn.XLOOKUP(Table2[[#This Row],[Date]]&amp;Table2[[#This Row],[Period]],Table3[Date]&amp;Table3[Period],Table3[Coordinate])*Table2[[#This Row],[X]]</f>
        <v>73</v>
      </c>
      <c r="Q15" cm="1">
        <f t="array" ref="Q15">_xlfn.XLOOKUP(Table2[[#This Row],[Date]]&amp;Table2[[#This Row],[Period]],Table3[Date]&amp;Table3[Period],Table3[Coordinate])*Table2[[#This Row],[Y]]</f>
        <v>-12</v>
      </c>
      <c r="R15" s="2" cm="1">
        <f t="array" ref="R15">IFERROR(LARGE(_xlfn._xlws.FILTER(Table1[[F1]:[EN2]],IF(Table2[[#This Row],[F Line]]=Table1[[#Headers],[F1]:[EN2]],1,0))*Table1[No.]*IF(Table2[[#This Row],[Date]]=Table1[Date],1,0),1),0)</f>
        <v>37</v>
      </c>
      <c r="S15" s="2" cm="1">
        <f t="array" ref="S15">IFERROR(LARGE(_xlfn._xlws.FILTER(Table1[[F1]:[EN2]],IF(Table2[[#This Row],[F Line]]=Table1[[#Headers],[F1]:[EN2]],1,0))*Table1[No.]*IF(Table2[[#This Row],[Date]]=Table1[Date],1,0),2),0)</f>
        <v>11</v>
      </c>
      <c r="T15" s="2" cm="1">
        <f t="array" ref="T15">IFERROR(LARGE(_xlfn._xlws.FILTER(Table1[[F1]:[EN2]],IF(Table2[[#This Row],[F Line]]=Table1[[#Headers],[F1]:[EN2]],1,0))*Table1[No.]*IF(Table2[[#This Row],[Date]]=Table1[Date],1,0),3),0)</f>
        <v>10</v>
      </c>
      <c r="U15" s="2" cm="1">
        <f t="array" ref="U1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15" s="2" cm="1">
        <f t="array" ref="V1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15" s="2">
        <f>IF(Table2[[#This Row],[Type]]="Goal",1,0)</f>
        <v>0</v>
      </c>
      <c r="X15" s="2">
        <f>IF(OR(Table2[[#This Row],[Type]]="Goal",Table2[[#This Row],[Type]]="Shot"),1,0)</f>
        <v>1</v>
      </c>
      <c r="Y15" s="2">
        <f>IF(OR(Table2[[#This Row],[Type]]="Goal",Table2[[#This Row],[Type]]="Shot",Table2[[#This Row],[Type]]="Miss"),1,0)</f>
        <v>1</v>
      </c>
      <c r="Z15" s="2">
        <f>IF(OR(Table2[[#This Row],[Type]]="Goal",Table2[[#This Row],[Type]]="Shot",Table2[[#This Row],[Type]]="Miss",Table2[[#This Row],[Type]]="Block"),1,0)</f>
        <v>1</v>
      </c>
      <c r="AA15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5" s="2">
        <f>IF(Table2[[#This Row],[Player]]=Visualization!$AR$2,1,0)</f>
        <v>0</v>
      </c>
      <c r="AC15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15">
        <f>_xlfn.XLOOKUP(AE15,Table2[Shot No.],Table2[x2],300)</f>
        <v>300</v>
      </c>
      <c r="AG15">
        <f>_xlfn.XLOOKUP(AE15,Table2[Shot No.],Table2[y2],300)</f>
        <v>300</v>
      </c>
      <c r="AI15">
        <v>87</v>
      </c>
      <c r="AJ15">
        <f>_xlfn.XLOOKUP(AI15,Table2[Shot No.],Table2[x2],300)</f>
        <v>42</v>
      </c>
      <c r="AK15">
        <f>_xlfn.XLOOKUP(AI15,Table2[Shot No.],Table2[y2],300)</f>
        <v>-4</v>
      </c>
      <c r="AM15">
        <v>75</v>
      </c>
      <c r="AN15">
        <f>_xlfn.XLOOKUP(AM15,Table2[Shot No.],Table2[x2],300)</f>
        <v>-74</v>
      </c>
      <c r="AO15">
        <f>_xlfn.XLOOKUP(AM15,Table2[Shot No.],Table2[y2],300)</f>
        <v>20</v>
      </c>
    </row>
    <row r="16" spans="1:41" x14ac:dyDescent="0.3">
      <c r="A16">
        <v>1</v>
      </c>
      <c r="B16" t="s">
        <v>23</v>
      </c>
      <c r="C16">
        <v>58</v>
      </c>
      <c r="D16" t="s">
        <v>20</v>
      </c>
      <c r="E16">
        <v>76</v>
      </c>
      <c r="F16">
        <v>-1</v>
      </c>
      <c r="G16" t="s">
        <v>25</v>
      </c>
      <c r="H16" t="s">
        <v>22</v>
      </c>
      <c r="I16" t="s">
        <v>15</v>
      </c>
      <c r="J16" t="s">
        <v>15</v>
      </c>
      <c r="K16">
        <v>35</v>
      </c>
      <c r="M16" t="s">
        <v>19</v>
      </c>
      <c r="N16" s="1">
        <v>44481</v>
      </c>
      <c r="O16">
        <f t="shared" si="0"/>
        <v>15</v>
      </c>
      <c r="P16" cm="1">
        <f t="array" ref="P16">_xlfn.XLOOKUP(Table2[[#This Row],[Date]]&amp;Table2[[#This Row],[Period]],Table3[Date]&amp;Table3[Period],Table3[Coordinate])*Table2[[#This Row],[X]]</f>
        <v>76</v>
      </c>
      <c r="Q16" cm="1">
        <f t="array" ref="Q16">_xlfn.XLOOKUP(Table2[[#This Row],[Date]]&amp;Table2[[#This Row],[Period]],Table3[Date]&amp;Table3[Period],Table3[Coordinate])*Table2[[#This Row],[Y]]</f>
        <v>-1</v>
      </c>
      <c r="R16" s="2" cm="1">
        <f t="array" ref="R16">IFERROR(LARGE(_xlfn._xlws.FILTER(Table1[[F1]:[EN2]],IF(Table2[[#This Row],[F Line]]=Table1[[#Headers],[F1]:[EN2]],1,0))*Table1[No.]*IF(Table2[[#This Row],[Date]]=Table1[Date],1,0),1),0)</f>
        <v>37</v>
      </c>
      <c r="S16" s="2" cm="1">
        <f t="array" ref="S16">IFERROR(LARGE(_xlfn._xlws.FILTER(Table1[[F1]:[EN2]],IF(Table2[[#This Row],[F Line]]=Table1[[#Headers],[F1]:[EN2]],1,0))*Table1[No.]*IF(Table2[[#This Row],[Date]]=Table1[Date],1,0),2),0)</f>
        <v>11</v>
      </c>
      <c r="T16" s="2" cm="1">
        <f t="array" ref="T16">IFERROR(LARGE(_xlfn._xlws.FILTER(Table1[[F1]:[EN2]],IF(Table2[[#This Row],[F Line]]=Table1[[#Headers],[F1]:[EN2]],1,0))*Table1[No.]*IF(Table2[[#This Row],[Date]]=Table1[Date],1,0),3),0)</f>
        <v>10</v>
      </c>
      <c r="U16" s="2" cm="1">
        <f t="array" ref="U1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16" s="2" cm="1">
        <f t="array" ref="V1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16" s="2">
        <f>IF(Table2[[#This Row],[Type]]="Goal",1,0)</f>
        <v>0</v>
      </c>
      <c r="X16" s="2">
        <f>IF(OR(Table2[[#This Row],[Type]]="Goal",Table2[[#This Row],[Type]]="Shot"),1,0)</f>
        <v>0</v>
      </c>
      <c r="Y16" s="2">
        <f>IF(OR(Table2[[#This Row],[Type]]="Goal",Table2[[#This Row],[Type]]="Shot",Table2[[#This Row],[Type]]="Miss"),1,0)</f>
        <v>0</v>
      </c>
      <c r="Z16" s="2">
        <f>IF(OR(Table2[[#This Row],[Type]]="Goal",Table2[[#This Row],[Type]]="Shot",Table2[[#This Row],[Type]]="Miss",Table2[[#This Row],[Type]]="Block"),1,0)</f>
        <v>1</v>
      </c>
      <c r="AA16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6" s="2">
        <f>IF(Table2[[#This Row],[Player]]=Visualization!$AR$2,1,0)</f>
        <v>0</v>
      </c>
      <c r="AC16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16">
        <f>_xlfn.XLOOKUP(AE16,Table2[Shot No.],Table2[x2],300)</f>
        <v>300</v>
      </c>
      <c r="AG16">
        <f>_xlfn.XLOOKUP(AE16,Table2[Shot No.],Table2[y2],300)</f>
        <v>300</v>
      </c>
      <c r="AI16">
        <v>88</v>
      </c>
      <c r="AJ16">
        <f>_xlfn.XLOOKUP(AI16,Table2[Shot No.],Table2[x2],300)</f>
        <v>79</v>
      </c>
      <c r="AK16">
        <f>_xlfn.XLOOKUP(AI16,Table2[Shot No.],Table2[y2],300)</f>
        <v>-2</v>
      </c>
      <c r="AM16">
        <v>76</v>
      </c>
      <c r="AN16">
        <f>_xlfn.XLOOKUP(AM16,Table2[Shot No.],Table2[x2],300)</f>
        <v>-39</v>
      </c>
      <c r="AO16">
        <f>_xlfn.XLOOKUP(AM16,Table2[Shot No.],Table2[y2],300)</f>
        <v>-21</v>
      </c>
    </row>
    <row r="17" spans="1:41" x14ac:dyDescent="0.3">
      <c r="A17">
        <v>1</v>
      </c>
      <c r="B17" t="s">
        <v>23</v>
      </c>
      <c r="C17">
        <v>11</v>
      </c>
      <c r="D17" t="s">
        <v>16</v>
      </c>
      <c r="E17">
        <v>66</v>
      </c>
      <c r="F17">
        <v>17</v>
      </c>
      <c r="G17" t="s">
        <v>25</v>
      </c>
      <c r="H17" t="s">
        <v>22</v>
      </c>
      <c r="I17" t="s">
        <v>15</v>
      </c>
      <c r="J17" t="s">
        <v>15</v>
      </c>
      <c r="K17">
        <v>35</v>
      </c>
      <c r="M17" t="s">
        <v>19</v>
      </c>
      <c r="N17" s="1">
        <v>44481</v>
      </c>
      <c r="O17">
        <f t="shared" si="0"/>
        <v>16</v>
      </c>
      <c r="P17" cm="1">
        <f t="array" ref="P17">_xlfn.XLOOKUP(Table2[[#This Row],[Date]]&amp;Table2[[#This Row],[Period]],Table3[Date]&amp;Table3[Period],Table3[Coordinate])*Table2[[#This Row],[X]]</f>
        <v>66</v>
      </c>
      <c r="Q17" cm="1">
        <f t="array" ref="Q17">_xlfn.XLOOKUP(Table2[[#This Row],[Date]]&amp;Table2[[#This Row],[Period]],Table3[Date]&amp;Table3[Period],Table3[Coordinate])*Table2[[#This Row],[Y]]</f>
        <v>17</v>
      </c>
      <c r="R17" s="2" cm="1">
        <f t="array" ref="R17">IFERROR(LARGE(_xlfn._xlws.FILTER(Table1[[F1]:[EN2]],IF(Table2[[#This Row],[F Line]]=Table1[[#Headers],[F1]:[EN2]],1,0))*Table1[No.]*IF(Table2[[#This Row],[Date]]=Table1[Date],1,0),1),0)</f>
        <v>37</v>
      </c>
      <c r="S17" s="2" cm="1">
        <f t="array" ref="S17">IFERROR(LARGE(_xlfn._xlws.FILTER(Table1[[F1]:[EN2]],IF(Table2[[#This Row],[F Line]]=Table1[[#Headers],[F1]:[EN2]],1,0))*Table1[No.]*IF(Table2[[#This Row],[Date]]=Table1[Date],1,0),2),0)</f>
        <v>11</v>
      </c>
      <c r="T17" s="2" cm="1">
        <f t="array" ref="T17">IFERROR(LARGE(_xlfn._xlws.FILTER(Table1[[F1]:[EN2]],IF(Table2[[#This Row],[F Line]]=Table1[[#Headers],[F1]:[EN2]],1,0))*Table1[No.]*IF(Table2[[#This Row],[Date]]=Table1[Date],1,0),3),0)</f>
        <v>10</v>
      </c>
      <c r="U17" s="2" cm="1">
        <f t="array" ref="U1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17" s="2" cm="1">
        <f t="array" ref="V1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17" s="2">
        <f>IF(Table2[[#This Row],[Type]]="Goal",1,0)</f>
        <v>0</v>
      </c>
      <c r="X17" s="2">
        <f>IF(OR(Table2[[#This Row],[Type]]="Goal",Table2[[#This Row],[Type]]="Shot"),1,0)</f>
        <v>1</v>
      </c>
      <c r="Y17" s="2">
        <f>IF(OR(Table2[[#This Row],[Type]]="Goal",Table2[[#This Row],[Type]]="Shot",Table2[[#This Row],[Type]]="Miss"),1,0)</f>
        <v>1</v>
      </c>
      <c r="Z17" s="2">
        <f>IF(OR(Table2[[#This Row],[Type]]="Goal",Table2[[#This Row],[Type]]="Shot",Table2[[#This Row],[Type]]="Miss",Table2[[#This Row],[Type]]="Block"),1,0)</f>
        <v>1</v>
      </c>
      <c r="AA17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7" s="2">
        <f>IF(Table2[[#This Row],[Player]]=Visualization!$AR$2,1,0)</f>
        <v>0</v>
      </c>
      <c r="AC17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17">
        <f>_xlfn.XLOOKUP(AE17,Table2[Shot No.],Table2[x2],300)</f>
        <v>300</v>
      </c>
      <c r="AG17">
        <f>_xlfn.XLOOKUP(AE17,Table2[Shot No.],Table2[y2],300)</f>
        <v>300</v>
      </c>
      <c r="AI17">
        <v>103</v>
      </c>
      <c r="AJ17">
        <f>_xlfn.XLOOKUP(AI17,Table2[Shot No.],Table2[x2],300)</f>
        <v>51</v>
      </c>
      <c r="AK17">
        <f>_xlfn.XLOOKUP(AI17,Table2[Shot No.],Table2[y2],300)</f>
        <v>-11</v>
      </c>
      <c r="AM17">
        <v>95</v>
      </c>
      <c r="AN17">
        <f>_xlfn.XLOOKUP(AM17,Table2[Shot No.],Table2[x2],300)</f>
        <v>8</v>
      </c>
      <c r="AO17">
        <f>_xlfn.XLOOKUP(AM17,Table2[Shot No.],Table2[y2],300)</f>
        <v>-35</v>
      </c>
    </row>
    <row r="18" spans="1:41" x14ac:dyDescent="0.3">
      <c r="A18">
        <v>1</v>
      </c>
      <c r="B18" t="s">
        <v>23</v>
      </c>
      <c r="C18">
        <v>24</v>
      </c>
      <c r="D18" t="s">
        <v>16</v>
      </c>
      <c r="E18">
        <v>58</v>
      </c>
      <c r="F18">
        <v>-7</v>
      </c>
      <c r="G18" t="s">
        <v>17</v>
      </c>
      <c r="H18" t="s">
        <v>22</v>
      </c>
      <c r="I18" t="s">
        <v>15</v>
      </c>
      <c r="J18" t="s">
        <v>15</v>
      </c>
      <c r="K18">
        <v>35</v>
      </c>
      <c r="M18" t="s">
        <v>19</v>
      </c>
      <c r="N18" s="1">
        <v>44481</v>
      </c>
      <c r="O18">
        <f t="shared" si="0"/>
        <v>17</v>
      </c>
      <c r="P18" cm="1">
        <f t="array" ref="P18">_xlfn.XLOOKUP(Table2[[#This Row],[Date]]&amp;Table2[[#This Row],[Period]],Table3[Date]&amp;Table3[Period],Table3[Coordinate])*Table2[[#This Row],[X]]</f>
        <v>58</v>
      </c>
      <c r="Q18" cm="1">
        <f t="array" ref="Q18">_xlfn.XLOOKUP(Table2[[#This Row],[Date]]&amp;Table2[[#This Row],[Period]],Table3[Date]&amp;Table3[Period],Table3[Coordinate])*Table2[[#This Row],[Y]]</f>
        <v>-7</v>
      </c>
      <c r="R18" s="2" cm="1">
        <f t="array" ref="R18">IFERROR(LARGE(_xlfn._xlws.FILTER(Table1[[F1]:[EN2]],IF(Table2[[#This Row],[F Line]]=Table1[[#Headers],[F1]:[EN2]],1,0))*Table1[No.]*IF(Table2[[#This Row],[Date]]=Table1[Date],1,0),1),0)</f>
        <v>71</v>
      </c>
      <c r="S18" s="2" cm="1">
        <f t="array" ref="S18">IFERROR(LARGE(_xlfn._xlws.FILTER(Table1[[F1]:[EN2]],IF(Table2[[#This Row],[F Line]]=Table1[[#Headers],[F1]:[EN2]],1,0))*Table1[No.]*IF(Table2[[#This Row],[Date]]=Table1[Date],1,0),2),0)</f>
        <v>24</v>
      </c>
      <c r="T18" s="2" cm="1">
        <f t="array" ref="T18">IFERROR(LARGE(_xlfn._xlws.FILTER(Table1[[F1]:[EN2]],IF(Table2[[#This Row],[F Line]]=Table1[[#Headers],[F1]:[EN2]],1,0))*Table1[No.]*IF(Table2[[#This Row],[Date]]=Table1[Date],1,0),3),0)</f>
        <v>16</v>
      </c>
      <c r="U18" s="2" cm="1">
        <f t="array" ref="U1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18" s="2" cm="1">
        <f t="array" ref="V1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18" s="2">
        <f>IF(Table2[[#This Row],[Type]]="Goal",1,0)</f>
        <v>0</v>
      </c>
      <c r="X18" s="2">
        <f>IF(OR(Table2[[#This Row],[Type]]="Goal",Table2[[#This Row],[Type]]="Shot"),1,0)</f>
        <v>1</v>
      </c>
      <c r="Y18" s="2">
        <f>IF(OR(Table2[[#This Row],[Type]]="Goal",Table2[[#This Row],[Type]]="Shot",Table2[[#This Row],[Type]]="Miss"),1,0)</f>
        <v>1</v>
      </c>
      <c r="Z18" s="2">
        <f>IF(OR(Table2[[#This Row],[Type]]="Goal",Table2[[#This Row],[Type]]="Shot",Table2[[#This Row],[Type]]="Miss",Table2[[#This Row],[Type]]="Block"),1,0)</f>
        <v>1</v>
      </c>
      <c r="AA18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8" s="2">
        <f>IF(Table2[[#This Row],[Player]]=Visualization!$AR$2,1,0)</f>
        <v>0</v>
      </c>
      <c r="AC18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18">
        <f>_xlfn.XLOOKUP(AE18,Table2[Shot No.],Table2[x2],300)</f>
        <v>300</v>
      </c>
      <c r="AG18">
        <f>_xlfn.XLOOKUP(AE18,Table2[Shot No.],Table2[y2],300)</f>
        <v>300</v>
      </c>
      <c r="AI18">
        <v>104</v>
      </c>
      <c r="AJ18">
        <f>_xlfn.XLOOKUP(AI18,Table2[Shot No.],Table2[x2],300)</f>
        <v>51</v>
      </c>
      <c r="AK18">
        <f>_xlfn.XLOOKUP(AI18,Table2[Shot No.],Table2[y2],300)</f>
        <v>-19</v>
      </c>
      <c r="AM18">
        <v>96</v>
      </c>
      <c r="AN18">
        <f>_xlfn.XLOOKUP(AM18,Table2[Shot No.],Table2[x2],300)</f>
        <v>-40</v>
      </c>
      <c r="AO18">
        <f>_xlfn.XLOOKUP(AM18,Table2[Shot No.],Table2[y2],300)</f>
        <v>24</v>
      </c>
    </row>
    <row r="19" spans="1:41" x14ac:dyDescent="0.3">
      <c r="A19">
        <v>1</v>
      </c>
      <c r="B19" t="s">
        <v>23</v>
      </c>
      <c r="C19">
        <v>58</v>
      </c>
      <c r="D19" t="s">
        <v>16</v>
      </c>
      <c r="E19">
        <v>72</v>
      </c>
      <c r="F19">
        <v>0</v>
      </c>
      <c r="G19" t="s">
        <v>26</v>
      </c>
      <c r="H19" t="s">
        <v>22</v>
      </c>
      <c r="I19" t="s">
        <v>15</v>
      </c>
      <c r="J19" t="s">
        <v>15</v>
      </c>
      <c r="K19">
        <v>35</v>
      </c>
      <c r="M19" t="s">
        <v>19</v>
      </c>
      <c r="N19" s="1">
        <v>44481</v>
      </c>
      <c r="O19">
        <f t="shared" si="0"/>
        <v>18</v>
      </c>
      <c r="P19" cm="1">
        <f t="array" ref="P19">_xlfn.XLOOKUP(Table2[[#This Row],[Date]]&amp;Table2[[#This Row],[Period]],Table3[Date]&amp;Table3[Period],Table3[Coordinate])*Table2[[#This Row],[X]]</f>
        <v>72</v>
      </c>
      <c r="Q19" cm="1">
        <f t="array" ref="Q19">_xlfn.XLOOKUP(Table2[[#This Row],[Date]]&amp;Table2[[#This Row],[Period]],Table3[Date]&amp;Table3[Period],Table3[Coordinate])*Table2[[#This Row],[Y]]</f>
        <v>0</v>
      </c>
      <c r="R19" s="2" cm="1">
        <f t="array" ref="R19">IFERROR(LARGE(_xlfn._xlws.FILTER(Table1[[F1]:[EN2]],IF(Table2[[#This Row],[F Line]]=Table1[[#Headers],[F1]:[EN2]],1,0))*Table1[No.]*IF(Table2[[#This Row],[Date]]=Table1[Date],1,0),1),0)</f>
        <v>77</v>
      </c>
      <c r="S19" s="2" cm="1">
        <f t="array" ref="S19">IFERROR(LARGE(_xlfn._xlws.FILTER(Table1[[F1]:[EN2]],IF(Table2[[#This Row],[F Line]]=Table1[[#Headers],[F1]:[EN2]],1,0))*Table1[No.]*IF(Table2[[#This Row],[Date]]=Table1[Date],1,0),2),0)</f>
        <v>43</v>
      </c>
      <c r="T19" s="2" cm="1">
        <f t="array" ref="T19">IFERROR(LARGE(_xlfn._xlws.FILTER(Table1[[F1]:[EN2]],IF(Table2[[#This Row],[F Line]]=Table1[[#Headers],[F1]:[EN2]],1,0))*Table1[No.]*IF(Table2[[#This Row],[Date]]=Table1[Date],1,0),3),0)</f>
        <v>17</v>
      </c>
      <c r="U19" s="2" cm="1">
        <f t="array" ref="U1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19" s="2" cm="1">
        <f t="array" ref="V1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19" s="2">
        <f>IF(Table2[[#This Row],[Type]]="Goal",1,0)</f>
        <v>0</v>
      </c>
      <c r="X19" s="2">
        <f>IF(OR(Table2[[#This Row],[Type]]="Goal",Table2[[#This Row],[Type]]="Shot"),1,0)</f>
        <v>1</v>
      </c>
      <c r="Y19" s="2">
        <f>IF(OR(Table2[[#This Row],[Type]]="Goal",Table2[[#This Row],[Type]]="Shot",Table2[[#This Row],[Type]]="Miss"),1,0)</f>
        <v>1</v>
      </c>
      <c r="Z19" s="2">
        <f>IF(OR(Table2[[#This Row],[Type]]="Goal",Table2[[#This Row],[Type]]="Shot",Table2[[#This Row],[Type]]="Miss",Table2[[#This Row],[Type]]="Block"),1,0)</f>
        <v>1</v>
      </c>
      <c r="AA19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9" s="2">
        <f>IF(Table2[[#This Row],[Player]]=Visualization!$AR$2,1,0)</f>
        <v>0</v>
      </c>
      <c r="AC19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19">
        <f>_xlfn.XLOOKUP(AE19,Table2[Shot No.],Table2[x2],300)</f>
        <v>300</v>
      </c>
      <c r="AG19">
        <f>_xlfn.XLOOKUP(AE19,Table2[Shot No.],Table2[y2],300)</f>
        <v>300</v>
      </c>
      <c r="AJ19">
        <f>_xlfn.XLOOKUP(AI19,Table2[Shot No.],Table2[x2],300)</f>
        <v>300</v>
      </c>
      <c r="AK19">
        <f>_xlfn.XLOOKUP(AI19,Table2[Shot No.],Table2[y2],300)</f>
        <v>300</v>
      </c>
      <c r="AN19">
        <f>_xlfn.XLOOKUP(AM19,Table2[Shot No.],Table2[x2],300)</f>
        <v>300</v>
      </c>
      <c r="AO19">
        <f>_xlfn.XLOOKUP(AM19,Table2[Shot No.],Table2[y2],300)</f>
        <v>300</v>
      </c>
    </row>
    <row r="20" spans="1:41" x14ac:dyDescent="0.3">
      <c r="A20">
        <v>1</v>
      </c>
      <c r="B20" t="s">
        <v>23</v>
      </c>
      <c r="C20">
        <v>2</v>
      </c>
      <c r="D20" t="s">
        <v>20</v>
      </c>
      <c r="E20">
        <v>73</v>
      </c>
      <c r="F20">
        <v>-9</v>
      </c>
      <c r="G20" t="s">
        <v>21</v>
      </c>
      <c r="H20" t="s">
        <v>24</v>
      </c>
      <c r="I20" t="s">
        <v>15</v>
      </c>
      <c r="J20" t="s">
        <v>15</v>
      </c>
      <c r="K20">
        <v>35</v>
      </c>
      <c r="M20" t="s">
        <v>19</v>
      </c>
      <c r="N20" s="1">
        <v>44481</v>
      </c>
      <c r="O20">
        <f t="shared" si="0"/>
        <v>19</v>
      </c>
      <c r="P20" cm="1">
        <f t="array" ref="P20">_xlfn.XLOOKUP(Table2[[#This Row],[Date]]&amp;Table2[[#This Row],[Period]],Table3[Date]&amp;Table3[Period],Table3[Coordinate])*Table2[[#This Row],[X]]</f>
        <v>73</v>
      </c>
      <c r="Q20" cm="1">
        <f t="array" ref="Q20">_xlfn.XLOOKUP(Table2[[#This Row],[Date]]&amp;Table2[[#This Row],[Period]],Table3[Date]&amp;Table3[Period],Table3[Coordinate])*Table2[[#This Row],[Y]]</f>
        <v>-9</v>
      </c>
      <c r="R20" s="2" cm="1">
        <f t="array" ref="R20">IFERROR(LARGE(_xlfn._xlws.FILTER(Table1[[F1]:[EN2]],IF(Table2[[#This Row],[F Line]]=Table1[[#Headers],[F1]:[EN2]],1,0))*Table1[No.]*IF(Table2[[#This Row],[Date]]=Table1[Date],1,0),1),0)</f>
        <v>53</v>
      </c>
      <c r="S20" s="2" cm="1">
        <f t="array" ref="S20">IFERROR(LARGE(_xlfn._xlws.FILTER(Table1[[F1]:[EN2]],IF(Table2[[#This Row],[F Line]]=Table1[[#Headers],[F1]:[EN2]],1,0))*Table1[No.]*IF(Table2[[#This Row],[Date]]=Table1[Date],1,0),2),0)</f>
        <v>23</v>
      </c>
      <c r="T20" s="2" cm="1">
        <f t="array" ref="T20">IFERROR(LARGE(_xlfn._xlws.FILTER(Table1[[F1]:[EN2]],IF(Table2[[#This Row],[F Line]]=Table1[[#Headers],[F1]:[EN2]],1,0))*Table1[No.]*IF(Table2[[#This Row],[Date]]=Table1[Date],1,0),3),0)</f>
        <v>12</v>
      </c>
      <c r="U20" s="2" cm="1">
        <f t="array" ref="U2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20" s="2" cm="1">
        <f t="array" ref="V2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20" s="2">
        <f>IF(Table2[[#This Row],[Type]]="Goal",1,0)</f>
        <v>0</v>
      </c>
      <c r="X20" s="2">
        <f>IF(OR(Table2[[#This Row],[Type]]="Goal",Table2[[#This Row],[Type]]="Shot"),1,0)</f>
        <v>0</v>
      </c>
      <c r="Y20" s="2">
        <f>IF(OR(Table2[[#This Row],[Type]]="Goal",Table2[[#This Row],[Type]]="Shot",Table2[[#This Row],[Type]]="Miss"),1,0)</f>
        <v>0</v>
      </c>
      <c r="Z20" s="2">
        <f>IF(OR(Table2[[#This Row],[Type]]="Goal",Table2[[#This Row],[Type]]="Shot",Table2[[#This Row],[Type]]="Miss",Table2[[#This Row],[Type]]="Block"),1,0)</f>
        <v>1</v>
      </c>
      <c r="AA20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20" s="2">
        <f>IF(Table2[[#This Row],[Player]]=Visualization!$AR$2,1,0)</f>
        <v>0</v>
      </c>
      <c r="AC20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20">
        <f>_xlfn.XLOOKUP(AE20,Table2[Shot No.],Table2[x2],300)</f>
        <v>300</v>
      </c>
      <c r="AG20">
        <f>_xlfn.XLOOKUP(AE20,Table2[Shot No.],Table2[y2],300)</f>
        <v>300</v>
      </c>
      <c r="AJ20">
        <f>_xlfn.XLOOKUP(AI20,Table2[Shot No.],Table2[x2],300)</f>
        <v>300</v>
      </c>
      <c r="AK20">
        <f>_xlfn.XLOOKUP(AI20,Table2[Shot No.],Table2[y2],300)</f>
        <v>300</v>
      </c>
      <c r="AN20">
        <f>_xlfn.XLOOKUP(AM20,Table2[Shot No.],Table2[x2],300)</f>
        <v>300</v>
      </c>
      <c r="AO20">
        <f>_xlfn.XLOOKUP(AM20,Table2[Shot No.],Table2[y2],300)</f>
        <v>300</v>
      </c>
    </row>
    <row r="21" spans="1:41" x14ac:dyDescent="0.3">
      <c r="A21">
        <v>1</v>
      </c>
      <c r="B21" t="s">
        <v>23</v>
      </c>
      <c r="C21">
        <v>2</v>
      </c>
      <c r="D21" t="s">
        <v>27</v>
      </c>
      <c r="E21">
        <v>32</v>
      </c>
      <c r="F21">
        <v>-35</v>
      </c>
      <c r="G21" t="s">
        <v>21</v>
      </c>
      <c r="H21" t="s">
        <v>24</v>
      </c>
      <c r="I21" t="s">
        <v>15</v>
      </c>
      <c r="J21" t="s">
        <v>15</v>
      </c>
      <c r="K21">
        <v>35</v>
      </c>
      <c r="M21" t="s">
        <v>19</v>
      </c>
      <c r="N21" s="1">
        <v>44481</v>
      </c>
      <c r="O21">
        <f t="shared" si="0"/>
        <v>20</v>
      </c>
      <c r="P21" cm="1">
        <f t="array" ref="P21">_xlfn.XLOOKUP(Table2[[#This Row],[Date]]&amp;Table2[[#This Row],[Period]],Table3[Date]&amp;Table3[Period],Table3[Coordinate])*Table2[[#This Row],[X]]</f>
        <v>32</v>
      </c>
      <c r="Q21" cm="1">
        <f t="array" ref="Q21">_xlfn.XLOOKUP(Table2[[#This Row],[Date]]&amp;Table2[[#This Row],[Period]],Table3[Date]&amp;Table3[Period],Table3[Coordinate])*Table2[[#This Row],[Y]]</f>
        <v>-35</v>
      </c>
      <c r="R21" s="2" cm="1">
        <f t="array" ref="R21">IFERROR(LARGE(_xlfn._xlws.FILTER(Table1[[F1]:[EN2]],IF(Table2[[#This Row],[F Line]]=Table1[[#Headers],[F1]:[EN2]],1,0))*Table1[No.]*IF(Table2[[#This Row],[Date]]=Table1[Date],1,0),1),0)</f>
        <v>53</v>
      </c>
      <c r="S21" s="2" cm="1">
        <f t="array" ref="S21">IFERROR(LARGE(_xlfn._xlws.FILTER(Table1[[F1]:[EN2]],IF(Table2[[#This Row],[F Line]]=Table1[[#Headers],[F1]:[EN2]],1,0))*Table1[No.]*IF(Table2[[#This Row],[Date]]=Table1[Date],1,0),2),0)</f>
        <v>23</v>
      </c>
      <c r="T21" s="2" cm="1">
        <f t="array" ref="T21">IFERROR(LARGE(_xlfn._xlws.FILTER(Table1[[F1]:[EN2]],IF(Table2[[#This Row],[F Line]]=Table1[[#Headers],[F1]:[EN2]],1,0))*Table1[No.]*IF(Table2[[#This Row],[Date]]=Table1[Date],1,0),3),0)</f>
        <v>12</v>
      </c>
      <c r="U21" s="2" cm="1">
        <f t="array" ref="U2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21" s="2" cm="1">
        <f t="array" ref="V2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21" s="2">
        <f>IF(Table2[[#This Row],[Type]]="Goal",1,0)</f>
        <v>0</v>
      </c>
      <c r="X21" s="2">
        <f>IF(OR(Table2[[#This Row],[Type]]="Goal",Table2[[#This Row],[Type]]="Shot"),1,0)</f>
        <v>0</v>
      </c>
      <c r="Y21" s="2">
        <f>IF(OR(Table2[[#This Row],[Type]]="Goal",Table2[[#This Row],[Type]]="Shot",Table2[[#This Row],[Type]]="Miss"),1,0)</f>
        <v>1</v>
      </c>
      <c r="Z21" s="2">
        <f>IF(OR(Table2[[#This Row],[Type]]="Goal",Table2[[#This Row],[Type]]="Shot",Table2[[#This Row],[Type]]="Miss",Table2[[#This Row],[Type]]="Block"),1,0)</f>
        <v>1</v>
      </c>
      <c r="AA21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21" s="2">
        <f>IF(Table2[[#This Row],[Player]]=Visualization!$AR$2,1,0)</f>
        <v>0</v>
      </c>
      <c r="AC21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21">
        <f>_xlfn.XLOOKUP(AE21,Table2[Shot No.],Table2[x2],300)</f>
        <v>300</v>
      </c>
      <c r="AG21">
        <f>_xlfn.XLOOKUP(AE21,Table2[Shot No.],Table2[y2],300)</f>
        <v>300</v>
      </c>
      <c r="AJ21">
        <f>_xlfn.XLOOKUP(AI21,Table2[Shot No.],Table2[x2],300)</f>
        <v>300</v>
      </c>
      <c r="AK21">
        <f>_xlfn.XLOOKUP(AI21,Table2[Shot No.],Table2[y2],300)</f>
        <v>300</v>
      </c>
      <c r="AN21">
        <f>_xlfn.XLOOKUP(AM21,Table2[Shot No.],Table2[x2],300)</f>
        <v>300</v>
      </c>
      <c r="AO21">
        <f>_xlfn.XLOOKUP(AM21,Table2[Shot No.],Table2[y2],300)</f>
        <v>300</v>
      </c>
    </row>
    <row r="22" spans="1:41" x14ac:dyDescent="0.3">
      <c r="A22">
        <v>1</v>
      </c>
      <c r="B22" t="s">
        <v>23</v>
      </c>
      <c r="C22">
        <v>12</v>
      </c>
      <c r="D22" t="s">
        <v>16</v>
      </c>
      <c r="E22">
        <v>81</v>
      </c>
      <c r="F22">
        <v>4</v>
      </c>
      <c r="G22" t="s">
        <v>21</v>
      </c>
      <c r="H22" t="s">
        <v>24</v>
      </c>
      <c r="I22" t="s">
        <v>15</v>
      </c>
      <c r="J22" t="s">
        <v>15</v>
      </c>
      <c r="K22">
        <v>35</v>
      </c>
      <c r="M22" t="s">
        <v>19</v>
      </c>
      <c r="N22" s="1">
        <v>44481</v>
      </c>
      <c r="O22">
        <f t="shared" si="0"/>
        <v>21</v>
      </c>
      <c r="P22" cm="1">
        <f t="array" ref="P22">_xlfn.XLOOKUP(Table2[[#This Row],[Date]]&amp;Table2[[#This Row],[Period]],Table3[Date]&amp;Table3[Period],Table3[Coordinate])*Table2[[#This Row],[X]]</f>
        <v>81</v>
      </c>
      <c r="Q22" cm="1">
        <f t="array" ref="Q22">_xlfn.XLOOKUP(Table2[[#This Row],[Date]]&amp;Table2[[#This Row],[Period]],Table3[Date]&amp;Table3[Period],Table3[Coordinate])*Table2[[#This Row],[Y]]</f>
        <v>4</v>
      </c>
      <c r="R22" s="2" cm="1">
        <f t="array" ref="R22">IFERROR(LARGE(_xlfn._xlws.FILTER(Table1[[F1]:[EN2]],IF(Table2[[#This Row],[F Line]]=Table1[[#Headers],[F1]:[EN2]],1,0))*Table1[No.]*IF(Table2[[#This Row],[Date]]=Table1[Date],1,0),1),0)</f>
        <v>53</v>
      </c>
      <c r="S22" s="2" cm="1">
        <f t="array" ref="S22">IFERROR(LARGE(_xlfn._xlws.FILTER(Table1[[F1]:[EN2]],IF(Table2[[#This Row],[F Line]]=Table1[[#Headers],[F1]:[EN2]],1,0))*Table1[No.]*IF(Table2[[#This Row],[Date]]=Table1[Date],1,0),2),0)</f>
        <v>23</v>
      </c>
      <c r="T22" s="2" cm="1">
        <f t="array" ref="T22">IFERROR(LARGE(_xlfn._xlws.FILTER(Table1[[F1]:[EN2]],IF(Table2[[#This Row],[F Line]]=Table1[[#Headers],[F1]:[EN2]],1,0))*Table1[No.]*IF(Table2[[#This Row],[Date]]=Table1[Date],1,0),3),0)</f>
        <v>12</v>
      </c>
      <c r="U22" s="2" cm="1">
        <f t="array" ref="U2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22" s="2" cm="1">
        <f t="array" ref="V2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22" s="2">
        <f>IF(Table2[[#This Row],[Type]]="Goal",1,0)</f>
        <v>0</v>
      </c>
      <c r="X22" s="2">
        <f>IF(OR(Table2[[#This Row],[Type]]="Goal",Table2[[#This Row],[Type]]="Shot"),1,0)</f>
        <v>1</v>
      </c>
      <c r="Y22" s="2">
        <f>IF(OR(Table2[[#This Row],[Type]]="Goal",Table2[[#This Row],[Type]]="Shot",Table2[[#This Row],[Type]]="Miss"),1,0)</f>
        <v>1</v>
      </c>
      <c r="Z22" s="2">
        <f>IF(OR(Table2[[#This Row],[Type]]="Goal",Table2[[#This Row],[Type]]="Shot",Table2[[#This Row],[Type]]="Miss",Table2[[#This Row],[Type]]="Block"),1,0)</f>
        <v>1</v>
      </c>
      <c r="AA22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22" s="2">
        <f>IF(Table2[[#This Row],[Player]]=Visualization!$AR$2,1,0)</f>
        <v>0</v>
      </c>
      <c r="AC22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22">
        <f>_xlfn.XLOOKUP(AE22,Table2[Shot No.],Table2[x2],300)</f>
        <v>300</v>
      </c>
      <c r="AG22">
        <f>_xlfn.XLOOKUP(AE22,Table2[Shot No.],Table2[y2],300)</f>
        <v>300</v>
      </c>
      <c r="AJ22">
        <f>_xlfn.XLOOKUP(AI22,Table2[Shot No.],Table2[x2],300)</f>
        <v>300</v>
      </c>
      <c r="AK22">
        <f>_xlfn.XLOOKUP(AI22,Table2[Shot No.],Table2[y2],300)</f>
        <v>300</v>
      </c>
      <c r="AN22">
        <f>_xlfn.XLOOKUP(AM22,Table2[Shot No.],Table2[x2],300)</f>
        <v>300</v>
      </c>
      <c r="AO22">
        <f>_xlfn.XLOOKUP(AM22,Table2[Shot No.],Table2[y2],300)</f>
        <v>300</v>
      </c>
    </row>
    <row r="23" spans="1:41" x14ac:dyDescent="0.3">
      <c r="A23">
        <v>1</v>
      </c>
      <c r="B23" t="s">
        <v>14</v>
      </c>
      <c r="C23" t="s">
        <v>15</v>
      </c>
      <c r="D23" t="s">
        <v>20</v>
      </c>
      <c r="E23">
        <v>-75</v>
      </c>
      <c r="F23">
        <v>4</v>
      </c>
      <c r="G23" t="s">
        <v>17</v>
      </c>
      <c r="H23" t="s">
        <v>18</v>
      </c>
      <c r="I23" t="s">
        <v>15</v>
      </c>
      <c r="J23" t="s">
        <v>15</v>
      </c>
      <c r="K23">
        <v>35</v>
      </c>
      <c r="M23" t="s">
        <v>19</v>
      </c>
      <c r="N23" s="1">
        <v>44481</v>
      </c>
      <c r="O23">
        <f t="shared" si="0"/>
        <v>22</v>
      </c>
      <c r="P23" cm="1">
        <f t="array" ref="P23">_xlfn.XLOOKUP(Table2[[#This Row],[Date]]&amp;Table2[[#This Row],[Period]],Table3[Date]&amp;Table3[Period],Table3[Coordinate])*Table2[[#This Row],[X]]</f>
        <v>-75</v>
      </c>
      <c r="Q23" cm="1">
        <f t="array" ref="Q23">_xlfn.XLOOKUP(Table2[[#This Row],[Date]]&amp;Table2[[#This Row],[Period]],Table3[Date]&amp;Table3[Period],Table3[Coordinate])*Table2[[#This Row],[Y]]</f>
        <v>4</v>
      </c>
      <c r="R23" s="2" cm="1">
        <f t="array" ref="R23">IFERROR(LARGE(_xlfn._xlws.FILTER(Table1[[F1]:[EN2]],IF(Table2[[#This Row],[F Line]]=Table1[[#Headers],[F1]:[EN2]],1,0))*Table1[No.]*IF(Table2[[#This Row],[Date]]=Table1[Date],1,0),1),0)</f>
        <v>71</v>
      </c>
      <c r="S23" s="2" cm="1">
        <f t="array" ref="S23">IFERROR(LARGE(_xlfn._xlws.FILTER(Table1[[F1]:[EN2]],IF(Table2[[#This Row],[F Line]]=Table1[[#Headers],[F1]:[EN2]],1,0))*Table1[No.]*IF(Table2[[#This Row],[Date]]=Table1[Date],1,0),2),0)</f>
        <v>24</v>
      </c>
      <c r="T23" s="2" cm="1">
        <f t="array" ref="T23">IFERROR(LARGE(_xlfn._xlws.FILTER(Table1[[F1]:[EN2]],IF(Table2[[#This Row],[F Line]]=Table1[[#Headers],[F1]:[EN2]],1,0))*Table1[No.]*IF(Table2[[#This Row],[Date]]=Table1[Date],1,0),3),0)</f>
        <v>16</v>
      </c>
      <c r="U23" s="2" cm="1">
        <f t="array" ref="U2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23" s="2" cm="1">
        <f t="array" ref="V2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23" s="2">
        <f>IF(Table2[[#This Row],[Type]]="Goal",1,0)</f>
        <v>0</v>
      </c>
      <c r="X23" s="2">
        <f>IF(OR(Table2[[#This Row],[Type]]="Goal",Table2[[#This Row],[Type]]="Shot"),1,0)</f>
        <v>0</v>
      </c>
      <c r="Y23" s="2">
        <f>IF(OR(Table2[[#This Row],[Type]]="Goal",Table2[[#This Row],[Type]]="Shot",Table2[[#This Row],[Type]]="Miss"),1,0)</f>
        <v>0</v>
      </c>
      <c r="Z23" s="2">
        <f>IF(OR(Table2[[#This Row],[Type]]="Goal",Table2[[#This Row],[Type]]="Shot",Table2[[#This Row],[Type]]="Miss",Table2[[#This Row],[Type]]="Block"),1,0)</f>
        <v>1</v>
      </c>
      <c r="AA23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23" s="2">
        <f>IF(Table2[[#This Row],[Player]]=Visualization!$AR$2,1,0)</f>
        <v>0</v>
      </c>
      <c r="AC23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23">
        <f>_xlfn.XLOOKUP(AE23,Table2[Shot No.],Table2[x2],300)</f>
        <v>300</v>
      </c>
      <c r="AG23">
        <f>_xlfn.XLOOKUP(AE23,Table2[Shot No.],Table2[y2],300)</f>
        <v>300</v>
      </c>
      <c r="AJ23">
        <f>_xlfn.XLOOKUP(AI23,Table2[Shot No.],Table2[x2],300)</f>
        <v>300</v>
      </c>
      <c r="AK23">
        <f>_xlfn.XLOOKUP(AI23,Table2[Shot No.],Table2[y2],300)</f>
        <v>300</v>
      </c>
      <c r="AN23">
        <f>_xlfn.XLOOKUP(AM23,Table2[Shot No.],Table2[x2],300)</f>
        <v>300</v>
      </c>
      <c r="AO23">
        <f>_xlfn.XLOOKUP(AM23,Table2[Shot No.],Table2[y2],300)</f>
        <v>300</v>
      </c>
    </row>
    <row r="24" spans="1:41" x14ac:dyDescent="0.3">
      <c r="A24">
        <v>1</v>
      </c>
      <c r="B24" t="s">
        <v>14</v>
      </c>
      <c r="C24" t="s">
        <v>15</v>
      </c>
      <c r="D24" t="s">
        <v>27</v>
      </c>
      <c r="E24">
        <v>-48</v>
      </c>
      <c r="F24">
        <v>-34</v>
      </c>
      <c r="G24" t="s">
        <v>26</v>
      </c>
      <c r="H24" t="s">
        <v>18</v>
      </c>
      <c r="I24" t="s">
        <v>15</v>
      </c>
      <c r="J24" t="s">
        <v>15</v>
      </c>
      <c r="K24">
        <v>35</v>
      </c>
      <c r="M24" t="s">
        <v>19</v>
      </c>
      <c r="N24" s="1">
        <v>44481</v>
      </c>
      <c r="O24">
        <f t="shared" si="0"/>
        <v>23</v>
      </c>
      <c r="P24" cm="1">
        <f t="array" ref="P24">_xlfn.XLOOKUP(Table2[[#This Row],[Date]]&amp;Table2[[#This Row],[Period]],Table3[Date]&amp;Table3[Period],Table3[Coordinate])*Table2[[#This Row],[X]]</f>
        <v>-48</v>
      </c>
      <c r="Q24" cm="1">
        <f t="array" ref="Q24">_xlfn.XLOOKUP(Table2[[#This Row],[Date]]&amp;Table2[[#This Row],[Period]],Table3[Date]&amp;Table3[Period],Table3[Coordinate])*Table2[[#This Row],[Y]]</f>
        <v>-34</v>
      </c>
      <c r="R24" s="2" cm="1">
        <f t="array" ref="R24">IFERROR(LARGE(_xlfn._xlws.FILTER(Table1[[F1]:[EN2]],IF(Table2[[#This Row],[F Line]]=Table1[[#Headers],[F1]:[EN2]],1,0))*Table1[No.]*IF(Table2[[#This Row],[Date]]=Table1[Date],1,0),1),0)</f>
        <v>77</v>
      </c>
      <c r="S24" s="2" cm="1">
        <f t="array" ref="S24">IFERROR(LARGE(_xlfn._xlws.FILTER(Table1[[F1]:[EN2]],IF(Table2[[#This Row],[F Line]]=Table1[[#Headers],[F1]:[EN2]],1,0))*Table1[No.]*IF(Table2[[#This Row],[Date]]=Table1[Date],1,0),2),0)</f>
        <v>43</v>
      </c>
      <c r="T24" s="2" cm="1">
        <f t="array" ref="T24">IFERROR(LARGE(_xlfn._xlws.FILTER(Table1[[F1]:[EN2]],IF(Table2[[#This Row],[F Line]]=Table1[[#Headers],[F1]:[EN2]],1,0))*Table1[No.]*IF(Table2[[#This Row],[Date]]=Table1[Date],1,0),3),0)</f>
        <v>17</v>
      </c>
      <c r="U24" s="2" cm="1">
        <f t="array" ref="U2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24" s="2" cm="1">
        <f t="array" ref="V2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24" s="2">
        <f>IF(Table2[[#This Row],[Type]]="Goal",1,0)</f>
        <v>0</v>
      </c>
      <c r="X24" s="2">
        <f>IF(OR(Table2[[#This Row],[Type]]="Goal",Table2[[#This Row],[Type]]="Shot"),1,0)</f>
        <v>0</v>
      </c>
      <c r="Y24" s="2">
        <f>IF(OR(Table2[[#This Row],[Type]]="Goal",Table2[[#This Row],[Type]]="Shot",Table2[[#This Row],[Type]]="Miss"),1,0)</f>
        <v>1</v>
      </c>
      <c r="Z24" s="2">
        <f>IF(OR(Table2[[#This Row],[Type]]="Goal",Table2[[#This Row],[Type]]="Shot",Table2[[#This Row],[Type]]="Miss",Table2[[#This Row],[Type]]="Block"),1,0)</f>
        <v>1</v>
      </c>
      <c r="AA24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24" s="2">
        <f>IF(Table2[[#This Row],[Player]]=Visualization!$AR$2,1,0)</f>
        <v>0</v>
      </c>
      <c r="AC24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24">
        <f>_xlfn.XLOOKUP(AE24,Table2[Shot No.],Table2[x2],300)</f>
        <v>300</v>
      </c>
      <c r="AG24">
        <f>_xlfn.XLOOKUP(AE24,Table2[Shot No.],Table2[y2],300)</f>
        <v>300</v>
      </c>
      <c r="AJ24">
        <f>_xlfn.XLOOKUP(AI24,Table2[Shot No.],Table2[x2],300)</f>
        <v>300</v>
      </c>
      <c r="AK24">
        <f>_xlfn.XLOOKUP(AI24,Table2[Shot No.],Table2[y2],300)</f>
        <v>300</v>
      </c>
      <c r="AN24">
        <f>_xlfn.XLOOKUP(AM24,Table2[Shot No.],Table2[x2],300)</f>
        <v>300</v>
      </c>
      <c r="AO24">
        <f>_xlfn.XLOOKUP(AM24,Table2[Shot No.],Table2[y2],300)</f>
        <v>300</v>
      </c>
    </row>
    <row r="25" spans="1:41" x14ac:dyDescent="0.3">
      <c r="A25">
        <v>1</v>
      </c>
      <c r="B25" t="s">
        <v>23</v>
      </c>
      <c r="C25">
        <v>77</v>
      </c>
      <c r="D25" t="s">
        <v>16</v>
      </c>
      <c r="E25">
        <v>48</v>
      </c>
      <c r="F25">
        <v>-4</v>
      </c>
      <c r="G25" t="s">
        <v>26</v>
      </c>
      <c r="H25" t="s">
        <v>22</v>
      </c>
      <c r="I25" t="s">
        <v>15</v>
      </c>
      <c r="J25" t="s">
        <v>15</v>
      </c>
      <c r="K25">
        <v>35</v>
      </c>
      <c r="M25" t="s">
        <v>19</v>
      </c>
      <c r="N25" s="1">
        <v>44481</v>
      </c>
      <c r="O25">
        <f t="shared" si="0"/>
        <v>24</v>
      </c>
      <c r="P25" cm="1">
        <f t="array" ref="P25">_xlfn.XLOOKUP(Table2[[#This Row],[Date]]&amp;Table2[[#This Row],[Period]],Table3[Date]&amp;Table3[Period],Table3[Coordinate])*Table2[[#This Row],[X]]</f>
        <v>48</v>
      </c>
      <c r="Q25" cm="1">
        <f t="array" ref="Q25">_xlfn.XLOOKUP(Table2[[#This Row],[Date]]&amp;Table2[[#This Row],[Period]],Table3[Date]&amp;Table3[Period],Table3[Coordinate])*Table2[[#This Row],[Y]]</f>
        <v>-4</v>
      </c>
      <c r="R25" s="2" cm="1">
        <f t="array" ref="R25">IFERROR(LARGE(_xlfn._xlws.FILTER(Table1[[F1]:[EN2]],IF(Table2[[#This Row],[F Line]]=Table1[[#Headers],[F1]:[EN2]],1,0))*Table1[No.]*IF(Table2[[#This Row],[Date]]=Table1[Date],1,0),1),0)</f>
        <v>77</v>
      </c>
      <c r="S25" s="2" cm="1">
        <f t="array" ref="S25">IFERROR(LARGE(_xlfn._xlws.FILTER(Table1[[F1]:[EN2]],IF(Table2[[#This Row],[F Line]]=Table1[[#Headers],[F1]:[EN2]],1,0))*Table1[No.]*IF(Table2[[#This Row],[Date]]=Table1[Date],1,0),2),0)</f>
        <v>43</v>
      </c>
      <c r="T25" s="2" cm="1">
        <f t="array" ref="T25">IFERROR(LARGE(_xlfn._xlws.FILTER(Table1[[F1]:[EN2]],IF(Table2[[#This Row],[F Line]]=Table1[[#Headers],[F1]:[EN2]],1,0))*Table1[No.]*IF(Table2[[#This Row],[Date]]=Table1[Date],1,0),3),0)</f>
        <v>17</v>
      </c>
      <c r="U25" s="2" cm="1">
        <f t="array" ref="U2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25" s="2" cm="1">
        <f t="array" ref="V2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25" s="2">
        <f>IF(Table2[[#This Row],[Type]]="Goal",1,0)</f>
        <v>0</v>
      </c>
      <c r="X25" s="2">
        <f>IF(OR(Table2[[#This Row],[Type]]="Goal",Table2[[#This Row],[Type]]="Shot"),1,0)</f>
        <v>1</v>
      </c>
      <c r="Y25" s="2">
        <f>IF(OR(Table2[[#This Row],[Type]]="Goal",Table2[[#This Row],[Type]]="Shot",Table2[[#This Row],[Type]]="Miss"),1,0)</f>
        <v>1</v>
      </c>
      <c r="Z25" s="2">
        <f>IF(OR(Table2[[#This Row],[Type]]="Goal",Table2[[#This Row],[Type]]="Shot",Table2[[#This Row],[Type]]="Miss",Table2[[#This Row],[Type]]="Block"),1,0)</f>
        <v>1</v>
      </c>
      <c r="AA25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25" s="2">
        <f>IF(Table2[[#This Row],[Player]]=Visualization!$AR$2,1,0)</f>
        <v>1</v>
      </c>
      <c r="AC25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25">
        <f>_xlfn.XLOOKUP(AE25,Table2[Shot No.],Table2[x2],300)</f>
        <v>300</v>
      </c>
      <c r="AG25">
        <f>_xlfn.XLOOKUP(AE25,Table2[Shot No.],Table2[y2],300)</f>
        <v>300</v>
      </c>
      <c r="AJ25">
        <f>_xlfn.XLOOKUP(AI25,Table2[Shot No.],Table2[x2],300)</f>
        <v>300</v>
      </c>
      <c r="AK25">
        <f>_xlfn.XLOOKUP(AI25,Table2[Shot No.],Table2[y2],300)</f>
        <v>300</v>
      </c>
      <c r="AN25">
        <f>_xlfn.XLOOKUP(AM25,Table2[Shot No.],Table2[x2],300)</f>
        <v>300</v>
      </c>
      <c r="AO25">
        <f>_xlfn.XLOOKUP(AM25,Table2[Shot No.],Table2[y2],300)</f>
        <v>300</v>
      </c>
    </row>
    <row r="26" spans="1:41" x14ac:dyDescent="0.3">
      <c r="A26">
        <v>1</v>
      </c>
      <c r="B26" t="s">
        <v>14</v>
      </c>
      <c r="C26" t="s">
        <v>15</v>
      </c>
      <c r="D26" t="s">
        <v>27</v>
      </c>
      <c r="E26">
        <v>-49</v>
      </c>
      <c r="F26">
        <v>-28</v>
      </c>
      <c r="G26" t="s">
        <v>26</v>
      </c>
      <c r="H26" t="s">
        <v>18</v>
      </c>
      <c r="I26" t="s">
        <v>15</v>
      </c>
      <c r="J26" t="s">
        <v>15</v>
      </c>
      <c r="K26">
        <v>35</v>
      </c>
      <c r="M26" t="s">
        <v>19</v>
      </c>
      <c r="N26" s="1">
        <v>44481</v>
      </c>
      <c r="O26">
        <f t="shared" si="0"/>
        <v>25</v>
      </c>
      <c r="P26" cm="1">
        <f t="array" ref="P26">_xlfn.XLOOKUP(Table2[[#This Row],[Date]]&amp;Table2[[#This Row],[Period]],Table3[Date]&amp;Table3[Period],Table3[Coordinate])*Table2[[#This Row],[X]]</f>
        <v>-49</v>
      </c>
      <c r="Q26" cm="1">
        <f t="array" ref="Q26">_xlfn.XLOOKUP(Table2[[#This Row],[Date]]&amp;Table2[[#This Row],[Period]],Table3[Date]&amp;Table3[Period],Table3[Coordinate])*Table2[[#This Row],[Y]]</f>
        <v>-28</v>
      </c>
      <c r="R26" s="2" cm="1">
        <f t="array" ref="R26">IFERROR(LARGE(_xlfn._xlws.FILTER(Table1[[F1]:[EN2]],IF(Table2[[#This Row],[F Line]]=Table1[[#Headers],[F1]:[EN2]],1,0))*Table1[No.]*IF(Table2[[#This Row],[Date]]=Table1[Date],1,0),1),0)</f>
        <v>77</v>
      </c>
      <c r="S26" s="2" cm="1">
        <f t="array" ref="S26">IFERROR(LARGE(_xlfn._xlws.FILTER(Table1[[F1]:[EN2]],IF(Table2[[#This Row],[F Line]]=Table1[[#Headers],[F1]:[EN2]],1,0))*Table1[No.]*IF(Table2[[#This Row],[Date]]=Table1[Date],1,0),2),0)</f>
        <v>43</v>
      </c>
      <c r="T26" s="2" cm="1">
        <f t="array" ref="T26">IFERROR(LARGE(_xlfn._xlws.FILTER(Table1[[F1]:[EN2]],IF(Table2[[#This Row],[F Line]]=Table1[[#Headers],[F1]:[EN2]],1,0))*Table1[No.]*IF(Table2[[#This Row],[Date]]=Table1[Date],1,0),3),0)</f>
        <v>17</v>
      </c>
      <c r="U26" s="2" cm="1">
        <f t="array" ref="U2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26" s="2" cm="1">
        <f t="array" ref="V2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26" s="2">
        <f>IF(Table2[[#This Row],[Type]]="Goal",1,0)</f>
        <v>0</v>
      </c>
      <c r="X26" s="2">
        <f>IF(OR(Table2[[#This Row],[Type]]="Goal",Table2[[#This Row],[Type]]="Shot"),1,0)</f>
        <v>0</v>
      </c>
      <c r="Y26" s="2">
        <f>IF(OR(Table2[[#This Row],[Type]]="Goal",Table2[[#This Row],[Type]]="Shot",Table2[[#This Row],[Type]]="Miss"),1,0)</f>
        <v>1</v>
      </c>
      <c r="Z26" s="2">
        <f>IF(OR(Table2[[#This Row],[Type]]="Goal",Table2[[#This Row],[Type]]="Shot",Table2[[#This Row],[Type]]="Miss",Table2[[#This Row],[Type]]="Block"),1,0)</f>
        <v>1</v>
      </c>
      <c r="AA26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26" s="2">
        <f>IF(Table2[[#This Row],[Player]]=Visualization!$AR$2,1,0)</f>
        <v>0</v>
      </c>
      <c r="AC26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26">
        <f>_xlfn.XLOOKUP(AE26,Table2[Shot No.],Table2[x2],300)</f>
        <v>300</v>
      </c>
      <c r="AG26">
        <f>_xlfn.XLOOKUP(AE26,Table2[Shot No.],Table2[y2],300)</f>
        <v>300</v>
      </c>
      <c r="AJ26">
        <f>_xlfn.XLOOKUP(AI26,Table2[Shot No.],Table2[x2],300)</f>
        <v>300</v>
      </c>
      <c r="AK26">
        <f>_xlfn.XLOOKUP(AI26,Table2[Shot No.],Table2[y2],300)</f>
        <v>300</v>
      </c>
      <c r="AN26">
        <f>_xlfn.XLOOKUP(AM26,Table2[Shot No.],Table2[x2],300)</f>
        <v>300</v>
      </c>
      <c r="AO26">
        <f>_xlfn.XLOOKUP(AM26,Table2[Shot No.],Table2[y2],300)</f>
        <v>300</v>
      </c>
    </row>
    <row r="27" spans="1:41" x14ac:dyDescent="0.3">
      <c r="A27">
        <v>1</v>
      </c>
      <c r="B27" t="s">
        <v>23</v>
      </c>
      <c r="C27">
        <v>77</v>
      </c>
      <c r="D27" t="s">
        <v>20</v>
      </c>
      <c r="E27">
        <v>82</v>
      </c>
      <c r="F27">
        <v>-8</v>
      </c>
      <c r="G27" t="s">
        <v>26</v>
      </c>
      <c r="H27" t="s">
        <v>18</v>
      </c>
      <c r="I27" t="s">
        <v>15</v>
      </c>
      <c r="J27" t="s">
        <v>15</v>
      </c>
      <c r="K27">
        <v>35</v>
      </c>
      <c r="M27" t="s">
        <v>19</v>
      </c>
      <c r="N27" s="1">
        <v>44481</v>
      </c>
      <c r="O27">
        <f t="shared" si="0"/>
        <v>26</v>
      </c>
      <c r="P27" cm="1">
        <f t="array" ref="P27">_xlfn.XLOOKUP(Table2[[#This Row],[Date]]&amp;Table2[[#This Row],[Period]],Table3[Date]&amp;Table3[Period],Table3[Coordinate])*Table2[[#This Row],[X]]</f>
        <v>82</v>
      </c>
      <c r="Q27" cm="1">
        <f t="array" ref="Q27">_xlfn.XLOOKUP(Table2[[#This Row],[Date]]&amp;Table2[[#This Row],[Period]],Table3[Date]&amp;Table3[Period],Table3[Coordinate])*Table2[[#This Row],[Y]]</f>
        <v>-8</v>
      </c>
      <c r="R27" s="2" cm="1">
        <f t="array" ref="R27">IFERROR(LARGE(_xlfn._xlws.FILTER(Table1[[F1]:[EN2]],IF(Table2[[#This Row],[F Line]]=Table1[[#Headers],[F1]:[EN2]],1,0))*Table1[No.]*IF(Table2[[#This Row],[Date]]=Table1[Date],1,0),1),0)</f>
        <v>77</v>
      </c>
      <c r="S27" s="2" cm="1">
        <f t="array" ref="S27">IFERROR(LARGE(_xlfn._xlws.FILTER(Table1[[F1]:[EN2]],IF(Table2[[#This Row],[F Line]]=Table1[[#Headers],[F1]:[EN2]],1,0))*Table1[No.]*IF(Table2[[#This Row],[Date]]=Table1[Date],1,0),2),0)</f>
        <v>43</v>
      </c>
      <c r="T27" s="2" cm="1">
        <f t="array" ref="T27">IFERROR(LARGE(_xlfn._xlws.FILTER(Table1[[F1]:[EN2]],IF(Table2[[#This Row],[F Line]]=Table1[[#Headers],[F1]:[EN2]],1,0))*Table1[No.]*IF(Table2[[#This Row],[Date]]=Table1[Date],1,0),3),0)</f>
        <v>17</v>
      </c>
      <c r="U27" s="2" cm="1">
        <f t="array" ref="U2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27" s="2" cm="1">
        <f t="array" ref="V2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27" s="2">
        <f>IF(Table2[[#This Row],[Type]]="Goal",1,0)</f>
        <v>0</v>
      </c>
      <c r="X27" s="2">
        <f>IF(OR(Table2[[#This Row],[Type]]="Goal",Table2[[#This Row],[Type]]="Shot"),1,0)</f>
        <v>0</v>
      </c>
      <c r="Y27" s="2">
        <f>IF(OR(Table2[[#This Row],[Type]]="Goal",Table2[[#This Row],[Type]]="Shot",Table2[[#This Row],[Type]]="Miss"),1,0)</f>
        <v>0</v>
      </c>
      <c r="Z27" s="2">
        <f>IF(OR(Table2[[#This Row],[Type]]="Goal",Table2[[#This Row],[Type]]="Shot",Table2[[#This Row],[Type]]="Miss",Table2[[#This Row],[Type]]="Block"),1,0)</f>
        <v>1</v>
      </c>
      <c r="AA27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27" s="2">
        <f>IF(Table2[[#This Row],[Player]]=Visualization!$AR$2,1,0)</f>
        <v>1</v>
      </c>
      <c r="AC27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27">
        <f>_xlfn.XLOOKUP(AE27,Table2[Shot No.],Table2[x2],300)</f>
        <v>300</v>
      </c>
      <c r="AG27">
        <f>_xlfn.XLOOKUP(AE27,Table2[Shot No.],Table2[y2],300)</f>
        <v>300</v>
      </c>
      <c r="AJ27">
        <f>_xlfn.XLOOKUP(AI27,Table2[Shot No.],Table2[x2],300)</f>
        <v>300</v>
      </c>
      <c r="AK27">
        <f>_xlfn.XLOOKUP(AI27,Table2[Shot No.],Table2[y2],300)</f>
        <v>300</v>
      </c>
      <c r="AN27">
        <f>_xlfn.XLOOKUP(AM27,Table2[Shot No.],Table2[x2],300)</f>
        <v>300</v>
      </c>
      <c r="AO27">
        <f>_xlfn.XLOOKUP(AM27,Table2[Shot No.],Table2[y2],300)</f>
        <v>300</v>
      </c>
    </row>
    <row r="28" spans="1:41" x14ac:dyDescent="0.3">
      <c r="A28">
        <v>1</v>
      </c>
      <c r="B28" t="s">
        <v>23</v>
      </c>
      <c r="C28">
        <v>53</v>
      </c>
      <c r="D28" t="s">
        <v>27</v>
      </c>
      <c r="E28">
        <v>61</v>
      </c>
      <c r="F28">
        <v>-33</v>
      </c>
      <c r="G28" t="s">
        <v>21</v>
      </c>
      <c r="H28" t="s">
        <v>24</v>
      </c>
      <c r="I28" t="s">
        <v>15</v>
      </c>
      <c r="J28" t="s">
        <v>15</v>
      </c>
      <c r="K28">
        <v>35</v>
      </c>
      <c r="M28" t="s">
        <v>19</v>
      </c>
      <c r="N28" s="1">
        <v>44481</v>
      </c>
      <c r="O28">
        <f t="shared" si="0"/>
        <v>27</v>
      </c>
      <c r="P28" cm="1">
        <f t="array" ref="P28">_xlfn.XLOOKUP(Table2[[#This Row],[Date]]&amp;Table2[[#This Row],[Period]],Table3[Date]&amp;Table3[Period],Table3[Coordinate])*Table2[[#This Row],[X]]</f>
        <v>61</v>
      </c>
      <c r="Q28" cm="1">
        <f t="array" ref="Q28">_xlfn.XLOOKUP(Table2[[#This Row],[Date]]&amp;Table2[[#This Row],[Period]],Table3[Date]&amp;Table3[Period],Table3[Coordinate])*Table2[[#This Row],[Y]]</f>
        <v>-33</v>
      </c>
      <c r="R28" s="2" cm="1">
        <f t="array" ref="R28">IFERROR(LARGE(_xlfn._xlws.FILTER(Table1[[F1]:[EN2]],IF(Table2[[#This Row],[F Line]]=Table1[[#Headers],[F1]:[EN2]],1,0))*Table1[No.]*IF(Table2[[#This Row],[Date]]=Table1[Date],1,0),1),0)</f>
        <v>53</v>
      </c>
      <c r="S28" s="2" cm="1">
        <f t="array" ref="S28">IFERROR(LARGE(_xlfn._xlws.FILTER(Table1[[F1]:[EN2]],IF(Table2[[#This Row],[F Line]]=Table1[[#Headers],[F1]:[EN2]],1,0))*Table1[No.]*IF(Table2[[#This Row],[Date]]=Table1[Date],1,0),2),0)</f>
        <v>23</v>
      </c>
      <c r="T28" s="2" cm="1">
        <f t="array" ref="T28">IFERROR(LARGE(_xlfn._xlws.FILTER(Table1[[F1]:[EN2]],IF(Table2[[#This Row],[F Line]]=Table1[[#Headers],[F1]:[EN2]],1,0))*Table1[No.]*IF(Table2[[#This Row],[Date]]=Table1[Date],1,0),3),0)</f>
        <v>12</v>
      </c>
      <c r="U28" s="2" cm="1">
        <f t="array" ref="U2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28" s="2" cm="1">
        <f t="array" ref="V2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28" s="2">
        <f>IF(Table2[[#This Row],[Type]]="Goal",1,0)</f>
        <v>0</v>
      </c>
      <c r="X28" s="2">
        <f>IF(OR(Table2[[#This Row],[Type]]="Goal",Table2[[#This Row],[Type]]="Shot"),1,0)</f>
        <v>0</v>
      </c>
      <c r="Y28" s="2">
        <f>IF(OR(Table2[[#This Row],[Type]]="Goal",Table2[[#This Row],[Type]]="Shot",Table2[[#This Row],[Type]]="Miss"),1,0)</f>
        <v>1</v>
      </c>
      <c r="Z28" s="2">
        <f>IF(OR(Table2[[#This Row],[Type]]="Goal",Table2[[#This Row],[Type]]="Shot",Table2[[#This Row],[Type]]="Miss",Table2[[#This Row],[Type]]="Block"),1,0)</f>
        <v>1</v>
      </c>
      <c r="AA28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28" s="2">
        <f>IF(Table2[[#This Row],[Player]]=Visualization!$AR$2,1,0)</f>
        <v>0</v>
      </c>
      <c r="AC28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28">
        <f>_xlfn.XLOOKUP(AE28,Table2[Shot No.],Table2[x2],300)</f>
        <v>300</v>
      </c>
      <c r="AG28">
        <f>_xlfn.XLOOKUP(AE28,Table2[Shot No.],Table2[y2],300)</f>
        <v>300</v>
      </c>
      <c r="AJ28">
        <f>_xlfn.XLOOKUP(AI28,Table2[Shot No.],Table2[x2],300)</f>
        <v>300</v>
      </c>
      <c r="AK28">
        <f>_xlfn.XLOOKUP(AI28,Table2[Shot No.],Table2[y2],300)</f>
        <v>300</v>
      </c>
      <c r="AN28">
        <f>_xlfn.XLOOKUP(AM28,Table2[Shot No.],Table2[x2],300)</f>
        <v>300</v>
      </c>
      <c r="AO28">
        <f>_xlfn.XLOOKUP(AM28,Table2[Shot No.],Table2[y2],300)</f>
        <v>300</v>
      </c>
    </row>
    <row r="29" spans="1:41" x14ac:dyDescent="0.3">
      <c r="A29">
        <v>1</v>
      </c>
      <c r="B29" t="s">
        <v>14</v>
      </c>
      <c r="C29" t="s">
        <v>15</v>
      </c>
      <c r="D29" t="s">
        <v>16</v>
      </c>
      <c r="E29">
        <v>-63</v>
      </c>
      <c r="F29">
        <v>-6</v>
      </c>
      <c r="G29" t="s">
        <v>25</v>
      </c>
      <c r="H29" t="s">
        <v>18</v>
      </c>
      <c r="I29" t="s">
        <v>15</v>
      </c>
      <c r="J29" t="s">
        <v>15</v>
      </c>
      <c r="K29">
        <v>35</v>
      </c>
      <c r="M29" t="s">
        <v>19</v>
      </c>
      <c r="N29" s="1">
        <v>44481</v>
      </c>
      <c r="O29">
        <f t="shared" si="0"/>
        <v>28</v>
      </c>
      <c r="P29" cm="1">
        <f t="array" ref="P29">_xlfn.XLOOKUP(Table2[[#This Row],[Date]]&amp;Table2[[#This Row],[Period]],Table3[Date]&amp;Table3[Period],Table3[Coordinate])*Table2[[#This Row],[X]]</f>
        <v>-63</v>
      </c>
      <c r="Q29" cm="1">
        <f t="array" ref="Q29">_xlfn.XLOOKUP(Table2[[#This Row],[Date]]&amp;Table2[[#This Row],[Period]],Table3[Date]&amp;Table3[Period],Table3[Coordinate])*Table2[[#This Row],[Y]]</f>
        <v>-6</v>
      </c>
      <c r="R29" s="2" cm="1">
        <f t="array" ref="R29">IFERROR(LARGE(_xlfn._xlws.FILTER(Table1[[F1]:[EN2]],IF(Table2[[#This Row],[F Line]]=Table1[[#Headers],[F1]:[EN2]],1,0))*Table1[No.]*IF(Table2[[#This Row],[Date]]=Table1[Date],1,0),1),0)</f>
        <v>37</v>
      </c>
      <c r="S29" s="2" cm="1">
        <f t="array" ref="S29">IFERROR(LARGE(_xlfn._xlws.FILTER(Table1[[F1]:[EN2]],IF(Table2[[#This Row],[F Line]]=Table1[[#Headers],[F1]:[EN2]],1,0))*Table1[No.]*IF(Table2[[#This Row],[Date]]=Table1[Date],1,0),2),0)</f>
        <v>11</v>
      </c>
      <c r="T29" s="2" cm="1">
        <f t="array" ref="T29">IFERROR(LARGE(_xlfn._xlws.FILTER(Table1[[F1]:[EN2]],IF(Table2[[#This Row],[F Line]]=Table1[[#Headers],[F1]:[EN2]],1,0))*Table1[No.]*IF(Table2[[#This Row],[Date]]=Table1[Date],1,0),3),0)</f>
        <v>10</v>
      </c>
      <c r="U29" s="2" cm="1">
        <f t="array" ref="U2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29" s="2" cm="1">
        <f t="array" ref="V2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29" s="2">
        <f>IF(Table2[[#This Row],[Type]]="Goal",1,0)</f>
        <v>0</v>
      </c>
      <c r="X29" s="2">
        <f>IF(OR(Table2[[#This Row],[Type]]="Goal",Table2[[#This Row],[Type]]="Shot"),1,0)</f>
        <v>1</v>
      </c>
      <c r="Y29" s="2">
        <f>IF(OR(Table2[[#This Row],[Type]]="Goal",Table2[[#This Row],[Type]]="Shot",Table2[[#This Row],[Type]]="Miss"),1,0)</f>
        <v>1</v>
      </c>
      <c r="Z29" s="2">
        <f>IF(OR(Table2[[#This Row],[Type]]="Goal",Table2[[#This Row],[Type]]="Shot",Table2[[#This Row],[Type]]="Miss",Table2[[#This Row],[Type]]="Block"),1,0)</f>
        <v>1</v>
      </c>
      <c r="AA29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29" s="2">
        <f>IF(Table2[[#This Row],[Player]]=Visualization!$AR$2,1,0)</f>
        <v>0</v>
      </c>
      <c r="AC29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29">
        <f>_xlfn.XLOOKUP(AE29,Table2[Shot No.],Table2[x2],300)</f>
        <v>300</v>
      </c>
      <c r="AG29">
        <f>_xlfn.XLOOKUP(AE29,Table2[Shot No.],Table2[y2],300)</f>
        <v>300</v>
      </c>
      <c r="AJ29">
        <f>_xlfn.XLOOKUP(AI29,Table2[Shot No.],Table2[x2],300)</f>
        <v>300</v>
      </c>
      <c r="AK29">
        <f>_xlfn.XLOOKUP(AI29,Table2[Shot No.],Table2[y2],300)</f>
        <v>300</v>
      </c>
      <c r="AN29">
        <f>_xlfn.XLOOKUP(AM29,Table2[Shot No.],Table2[x2],300)</f>
        <v>300</v>
      </c>
      <c r="AO29">
        <f>_xlfn.XLOOKUP(AM29,Table2[Shot No.],Table2[y2],300)</f>
        <v>300</v>
      </c>
    </row>
    <row r="30" spans="1:41" x14ac:dyDescent="0.3">
      <c r="A30">
        <v>1</v>
      </c>
      <c r="B30" t="s">
        <v>23</v>
      </c>
      <c r="C30">
        <v>8</v>
      </c>
      <c r="D30" t="s">
        <v>27</v>
      </c>
      <c r="E30">
        <v>37</v>
      </c>
      <c r="F30">
        <v>31</v>
      </c>
      <c r="G30" t="s">
        <v>26</v>
      </c>
      <c r="H30" t="s">
        <v>22</v>
      </c>
      <c r="I30" t="s">
        <v>15</v>
      </c>
      <c r="J30" t="s">
        <v>15</v>
      </c>
      <c r="K30">
        <v>35</v>
      </c>
      <c r="M30" t="s">
        <v>19</v>
      </c>
      <c r="N30" s="1">
        <v>44481</v>
      </c>
      <c r="O30">
        <f t="shared" si="0"/>
        <v>29</v>
      </c>
      <c r="P30" cm="1">
        <f t="array" ref="P30">_xlfn.XLOOKUP(Table2[[#This Row],[Date]]&amp;Table2[[#This Row],[Period]],Table3[Date]&amp;Table3[Period],Table3[Coordinate])*Table2[[#This Row],[X]]</f>
        <v>37</v>
      </c>
      <c r="Q30" cm="1">
        <f t="array" ref="Q30">_xlfn.XLOOKUP(Table2[[#This Row],[Date]]&amp;Table2[[#This Row],[Period]],Table3[Date]&amp;Table3[Period],Table3[Coordinate])*Table2[[#This Row],[Y]]</f>
        <v>31</v>
      </c>
      <c r="R30" s="2" cm="1">
        <f t="array" ref="R30">IFERROR(LARGE(_xlfn._xlws.FILTER(Table1[[F1]:[EN2]],IF(Table2[[#This Row],[F Line]]=Table1[[#Headers],[F1]:[EN2]],1,0))*Table1[No.]*IF(Table2[[#This Row],[Date]]=Table1[Date],1,0),1),0)</f>
        <v>77</v>
      </c>
      <c r="S30" s="2" cm="1">
        <f t="array" ref="S30">IFERROR(LARGE(_xlfn._xlws.FILTER(Table1[[F1]:[EN2]],IF(Table2[[#This Row],[F Line]]=Table1[[#Headers],[F1]:[EN2]],1,0))*Table1[No.]*IF(Table2[[#This Row],[Date]]=Table1[Date],1,0),2),0)</f>
        <v>43</v>
      </c>
      <c r="T30" s="2" cm="1">
        <f t="array" ref="T30">IFERROR(LARGE(_xlfn._xlws.FILTER(Table1[[F1]:[EN2]],IF(Table2[[#This Row],[F Line]]=Table1[[#Headers],[F1]:[EN2]],1,0))*Table1[No.]*IF(Table2[[#This Row],[Date]]=Table1[Date],1,0),3),0)</f>
        <v>17</v>
      </c>
      <c r="U30" s="2" cm="1">
        <f t="array" ref="U3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0" s="2" cm="1">
        <f t="array" ref="V3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30" s="2">
        <f>IF(Table2[[#This Row],[Type]]="Goal",1,0)</f>
        <v>0</v>
      </c>
      <c r="X30" s="2">
        <f>IF(OR(Table2[[#This Row],[Type]]="Goal",Table2[[#This Row],[Type]]="Shot"),1,0)</f>
        <v>0</v>
      </c>
      <c r="Y30" s="2">
        <f>IF(OR(Table2[[#This Row],[Type]]="Goal",Table2[[#This Row],[Type]]="Shot",Table2[[#This Row],[Type]]="Miss"),1,0)</f>
        <v>1</v>
      </c>
      <c r="Z30" s="2">
        <f>IF(OR(Table2[[#This Row],[Type]]="Goal",Table2[[#This Row],[Type]]="Shot",Table2[[#This Row],[Type]]="Miss",Table2[[#This Row],[Type]]="Block"),1,0)</f>
        <v>1</v>
      </c>
      <c r="AA30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30" s="2">
        <f>IF(Table2[[#This Row],[Player]]=Visualization!$AR$2,1,0)</f>
        <v>0</v>
      </c>
      <c r="AC30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30">
        <f>_xlfn.XLOOKUP(AE30,Table2[Shot No.],Table2[x2],300)</f>
        <v>300</v>
      </c>
      <c r="AG30">
        <f>_xlfn.XLOOKUP(AE30,Table2[Shot No.],Table2[y2],300)</f>
        <v>300</v>
      </c>
      <c r="AJ30">
        <f>_xlfn.XLOOKUP(AI30,Table2[Shot No.],Table2[x2],300)</f>
        <v>300</v>
      </c>
      <c r="AK30">
        <f>_xlfn.XLOOKUP(AI30,Table2[Shot No.],Table2[y2],300)</f>
        <v>300</v>
      </c>
      <c r="AN30">
        <f>_xlfn.XLOOKUP(AM30,Table2[Shot No.],Table2[x2],300)</f>
        <v>300</v>
      </c>
      <c r="AO30">
        <f>_xlfn.XLOOKUP(AM30,Table2[Shot No.],Table2[y2],300)</f>
        <v>300</v>
      </c>
    </row>
    <row r="31" spans="1:41" x14ac:dyDescent="0.3">
      <c r="A31">
        <v>1</v>
      </c>
      <c r="B31" t="s">
        <v>23</v>
      </c>
      <c r="C31">
        <v>58</v>
      </c>
      <c r="D31" t="s">
        <v>27</v>
      </c>
      <c r="E31">
        <v>42</v>
      </c>
      <c r="F31">
        <v>-30</v>
      </c>
      <c r="G31" t="s">
        <v>26</v>
      </c>
      <c r="H31" t="s">
        <v>22</v>
      </c>
      <c r="I31" t="s">
        <v>15</v>
      </c>
      <c r="J31" t="s">
        <v>15</v>
      </c>
      <c r="K31">
        <v>35</v>
      </c>
      <c r="M31" t="s">
        <v>19</v>
      </c>
      <c r="N31" s="1">
        <v>44481</v>
      </c>
      <c r="O31">
        <f t="shared" si="0"/>
        <v>30</v>
      </c>
      <c r="P31" cm="1">
        <f t="array" ref="P31">_xlfn.XLOOKUP(Table2[[#This Row],[Date]]&amp;Table2[[#This Row],[Period]],Table3[Date]&amp;Table3[Period],Table3[Coordinate])*Table2[[#This Row],[X]]</f>
        <v>42</v>
      </c>
      <c r="Q31" cm="1">
        <f t="array" ref="Q31">_xlfn.XLOOKUP(Table2[[#This Row],[Date]]&amp;Table2[[#This Row],[Period]],Table3[Date]&amp;Table3[Period],Table3[Coordinate])*Table2[[#This Row],[Y]]</f>
        <v>-30</v>
      </c>
      <c r="R31" s="2" cm="1">
        <f t="array" ref="R31">IFERROR(LARGE(_xlfn._xlws.FILTER(Table1[[F1]:[EN2]],IF(Table2[[#This Row],[F Line]]=Table1[[#Headers],[F1]:[EN2]],1,0))*Table1[No.]*IF(Table2[[#This Row],[Date]]=Table1[Date],1,0),1),0)</f>
        <v>77</v>
      </c>
      <c r="S31" s="2" cm="1">
        <f t="array" ref="S31">IFERROR(LARGE(_xlfn._xlws.FILTER(Table1[[F1]:[EN2]],IF(Table2[[#This Row],[F Line]]=Table1[[#Headers],[F1]:[EN2]],1,0))*Table1[No.]*IF(Table2[[#This Row],[Date]]=Table1[Date],1,0),2),0)</f>
        <v>43</v>
      </c>
      <c r="T31" s="2" cm="1">
        <f t="array" ref="T31">IFERROR(LARGE(_xlfn._xlws.FILTER(Table1[[F1]:[EN2]],IF(Table2[[#This Row],[F Line]]=Table1[[#Headers],[F1]:[EN2]],1,0))*Table1[No.]*IF(Table2[[#This Row],[Date]]=Table1[Date],1,0),3),0)</f>
        <v>17</v>
      </c>
      <c r="U31" s="2" cm="1">
        <f t="array" ref="U3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1" s="2" cm="1">
        <f t="array" ref="V3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31" s="2">
        <f>IF(Table2[[#This Row],[Type]]="Goal",1,0)</f>
        <v>0</v>
      </c>
      <c r="X31" s="2">
        <f>IF(OR(Table2[[#This Row],[Type]]="Goal",Table2[[#This Row],[Type]]="Shot"),1,0)</f>
        <v>0</v>
      </c>
      <c r="Y31" s="2">
        <f>IF(OR(Table2[[#This Row],[Type]]="Goal",Table2[[#This Row],[Type]]="Shot",Table2[[#This Row],[Type]]="Miss"),1,0)</f>
        <v>1</v>
      </c>
      <c r="Z31" s="2">
        <f>IF(OR(Table2[[#This Row],[Type]]="Goal",Table2[[#This Row],[Type]]="Shot",Table2[[#This Row],[Type]]="Miss",Table2[[#This Row],[Type]]="Block"),1,0)</f>
        <v>1</v>
      </c>
      <c r="AA31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31" s="2">
        <f>IF(Table2[[#This Row],[Player]]=Visualization!$AR$2,1,0)</f>
        <v>0</v>
      </c>
      <c r="AC31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31">
        <f>_xlfn.XLOOKUP(AE31,Table2[Shot No.],Table2[x2],300)</f>
        <v>300</v>
      </c>
      <c r="AG31">
        <f>_xlfn.XLOOKUP(AE31,Table2[Shot No.],Table2[y2],300)</f>
        <v>300</v>
      </c>
      <c r="AJ31">
        <f>_xlfn.XLOOKUP(AI31,Table2[Shot No.],Table2[x2],300)</f>
        <v>300</v>
      </c>
      <c r="AK31">
        <f>_xlfn.XLOOKUP(AI31,Table2[Shot No.],Table2[y2],300)</f>
        <v>300</v>
      </c>
      <c r="AN31">
        <f>_xlfn.XLOOKUP(AM31,Table2[Shot No.],Table2[x2],300)</f>
        <v>300</v>
      </c>
      <c r="AO31">
        <f>_xlfn.XLOOKUP(AM31,Table2[Shot No.],Table2[y2],300)</f>
        <v>300</v>
      </c>
    </row>
    <row r="32" spans="1:41" x14ac:dyDescent="0.3">
      <c r="A32">
        <v>1</v>
      </c>
      <c r="B32" t="s">
        <v>14</v>
      </c>
      <c r="C32" t="s">
        <v>15</v>
      </c>
      <c r="D32" t="s">
        <v>16</v>
      </c>
      <c r="E32">
        <v>-41</v>
      </c>
      <c r="F32">
        <v>-8</v>
      </c>
      <c r="G32" t="s">
        <v>26</v>
      </c>
      <c r="H32" t="s">
        <v>22</v>
      </c>
      <c r="I32" t="s">
        <v>15</v>
      </c>
      <c r="J32" t="s">
        <v>15</v>
      </c>
      <c r="K32">
        <v>35</v>
      </c>
      <c r="M32" t="s">
        <v>19</v>
      </c>
      <c r="N32" s="1">
        <v>44481</v>
      </c>
      <c r="O32">
        <f t="shared" si="0"/>
        <v>31</v>
      </c>
      <c r="P32" cm="1">
        <f t="array" ref="P32">_xlfn.XLOOKUP(Table2[[#This Row],[Date]]&amp;Table2[[#This Row],[Period]],Table3[Date]&amp;Table3[Period],Table3[Coordinate])*Table2[[#This Row],[X]]</f>
        <v>-41</v>
      </c>
      <c r="Q32" cm="1">
        <f t="array" ref="Q32">_xlfn.XLOOKUP(Table2[[#This Row],[Date]]&amp;Table2[[#This Row],[Period]],Table3[Date]&amp;Table3[Period],Table3[Coordinate])*Table2[[#This Row],[Y]]</f>
        <v>-8</v>
      </c>
      <c r="R32" s="2" cm="1">
        <f t="array" ref="R32">IFERROR(LARGE(_xlfn._xlws.FILTER(Table1[[F1]:[EN2]],IF(Table2[[#This Row],[F Line]]=Table1[[#Headers],[F1]:[EN2]],1,0))*Table1[No.]*IF(Table2[[#This Row],[Date]]=Table1[Date],1,0),1),0)</f>
        <v>77</v>
      </c>
      <c r="S32" s="2" cm="1">
        <f t="array" ref="S32">IFERROR(LARGE(_xlfn._xlws.FILTER(Table1[[F1]:[EN2]],IF(Table2[[#This Row],[F Line]]=Table1[[#Headers],[F1]:[EN2]],1,0))*Table1[No.]*IF(Table2[[#This Row],[Date]]=Table1[Date],1,0),2),0)</f>
        <v>43</v>
      </c>
      <c r="T32" s="2" cm="1">
        <f t="array" ref="T32">IFERROR(LARGE(_xlfn._xlws.FILTER(Table1[[F1]:[EN2]],IF(Table2[[#This Row],[F Line]]=Table1[[#Headers],[F1]:[EN2]],1,0))*Table1[No.]*IF(Table2[[#This Row],[Date]]=Table1[Date],1,0),3),0)</f>
        <v>17</v>
      </c>
      <c r="U32" s="2" cm="1">
        <f t="array" ref="U3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2" s="2" cm="1">
        <f t="array" ref="V3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32" s="2">
        <f>IF(Table2[[#This Row],[Type]]="Goal",1,0)</f>
        <v>0</v>
      </c>
      <c r="X32" s="2">
        <f>IF(OR(Table2[[#This Row],[Type]]="Goal",Table2[[#This Row],[Type]]="Shot"),1,0)</f>
        <v>1</v>
      </c>
      <c r="Y32" s="2">
        <f>IF(OR(Table2[[#This Row],[Type]]="Goal",Table2[[#This Row],[Type]]="Shot",Table2[[#This Row],[Type]]="Miss"),1,0)</f>
        <v>1</v>
      </c>
      <c r="Z32" s="2">
        <f>IF(OR(Table2[[#This Row],[Type]]="Goal",Table2[[#This Row],[Type]]="Shot",Table2[[#This Row],[Type]]="Miss",Table2[[#This Row],[Type]]="Block"),1,0)</f>
        <v>1</v>
      </c>
      <c r="AA32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32" s="2">
        <f>IF(Table2[[#This Row],[Player]]=Visualization!$AR$2,1,0)</f>
        <v>0</v>
      </c>
      <c r="AC32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32">
        <f>_xlfn.XLOOKUP(AE32,Table2[Shot No.],Table2[x2],300)</f>
        <v>300</v>
      </c>
      <c r="AG32">
        <f>_xlfn.XLOOKUP(AE32,Table2[Shot No.],Table2[y2],300)</f>
        <v>300</v>
      </c>
      <c r="AJ32">
        <f>_xlfn.XLOOKUP(AI32,Table2[Shot No.],Table2[x2],300)</f>
        <v>300</v>
      </c>
      <c r="AK32">
        <f>_xlfn.XLOOKUP(AI32,Table2[Shot No.],Table2[y2],300)</f>
        <v>300</v>
      </c>
      <c r="AN32">
        <f>_xlfn.XLOOKUP(AM32,Table2[Shot No.],Table2[x2],300)</f>
        <v>300</v>
      </c>
      <c r="AO32">
        <f>_xlfn.XLOOKUP(AM32,Table2[Shot No.],Table2[y2],300)</f>
        <v>300</v>
      </c>
    </row>
    <row r="33" spans="1:41" x14ac:dyDescent="0.3">
      <c r="A33">
        <v>1</v>
      </c>
      <c r="B33" t="s">
        <v>14</v>
      </c>
      <c r="C33" t="s">
        <v>15</v>
      </c>
      <c r="D33" t="s">
        <v>20</v>
      </c>
      <c r="E33">
        <v>-72</v>
      </c>
      <c r="F33">
        <v>-4</v>
      </c>
      <c r="G33" t="s">
        <v>25</v>
      </c>
      <c r="H33" t="s">
        <v>18</v>
      </c>
      <c r="I33" t="s">
        <v>15</v>
      </c>
      <c r="J33" t="s">
        <v>15</v>
      </c>
      <c r="K33">
        <v>35</v>
      </c>
      <c r="M33" t="s">
        <v>19</v>
      </c>
      <c r="N33" s="1">
        <v>44481</v>
      </c>
      <c r="O33">
        <f t="shared" si="0"/>
        <v>32</v>
      </c>
      <c r="P33" cm="1">
        <f t="array" ref="P33">_xlfn.XLOOKUP(Table2[[#This Row],[Date]]&amp;Table2[[#This Row],[Period]],Table3[Date]&amp;Table3[Period],Table3[Coordinate])*Table2[[#This Row],[X]]</f>
        <v>-72</v>
      </c>
      <c r="Q33" cm="1">
        <f t="array" ref="Q33">_xlfn.XLOOKUP(Table2[[#This Row],[Date]]&amp;Table2[[#This Row],[Period]],Table3[Date]&amp;Table3[Period],Table3[Coordinate])*Table2[[#This Row],[Y]]</f>
        <v>-4</v>
      </c>
      <c r="R33" s="2" cm="1">
        <f t="array" ref="R33">IFERROR(LARGE(_xlfn._xlws.FILTER(Table1[[F1]:[EN2]],IF(Table2[[#This Row],[F Line]]=Table1[[#Headers],[F1]:[EN2]],1,0))*Table1[No.]*IF(Table2[[#This Row],[Date]]=Table1[Date],1,0),1),0)</f>
        <v>37</v>
      </c>
      <c r="S33" s="2" cm="1">
        <f t="array" ref="S33">IFERROR(LARGE(_xlfn._xlws.FILTER(Table1[[F1]:[EN2]],IF(Table2[[#This Row],[F Line]]=Table1[[#Headers],[F1]:[EN2]],1,0))*Table1[No.]*IF(Table2[[#This Row],[Date]]=Table1[Date],1,0),2),0)</f>
        <v>11</v>
      </c>
      <c r="T33" s="2" cm="1">
        <f t="array" ref="T33">IFERROR(LARGE(_xlfn._xlws.FILTER(Table1[[F1]:[EN2]],IF(Table2[[#This Row],[F Line]]=Table1[[#Headers],[F1]:[EN2]],1,0))*Table1[No.]*IF(Table2[[#This Row],[Date]]=Table1[Date],1,0),3),0)</f>
        <v>10</v>
      </c>
      <c r="U33" s="2" cm="1">
        <f t="array" ref="U3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33" s="2" cm="1">
        <f t="array" ref="V3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33" s="2">
        <f>IF(Table2[[#This Row],[Type]]="Goal",1,0)</f>
        <v>0</v>
      </c>
      <c r="X33" s="2">
        <f>IF(OR(Table2[[#This Row],[Type]]="Goal",Table2[[#This Row],[Type]]="Shot"),1,0)</f>
        <v>0</v>
      </c>
      <c r="Y33" s="2">
        <f>IF(OR(Table2[[#This Row],[Type]]="Goal",Table2[[#This Row],[Type]]="Shot",Table2[[#This Row],[Type]]="Miss"),1,0)</f>
        <v>0</v>
      </c>
      <c r="Z33" s="2">
        <f>IF(OR(Table2[[#This Row],[Type]]="Goal",Table2[[#This Row],[Type]]="Shot",Table2[[#This Row],[Type]]="Miss",Table2[[#This Row],[Type]]="Block"),1,0)</f>
        <v>1</v>
      </c>
      <c r="AA33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33" s="2">
        <f>IF(Table2[[#This Row],[Player]]=Visualization!$AR$2,1,0)</f>
        <v>0</v>
      </c>
      <c r="AC33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33">
        <f>_xlfn.XLOOKUP(AE33,Table2[Shot No.],Table2[x2],300)</f>
        <v>300</v>
      </c>
      <c r="AG33">
        <f>_xlfn.XLOOKUP(AE33,Table2[Shot No.],Table2[y2],300)</f>
        <v>300</v>
      </c>
      <c r="AJ33">
        <f>_xlfn.XLOOKUP(AI33,Table2[Shot No.],Table2[x2],300)</f>
        <v>300</v>
      </c>
      <c r="AK33">
        <f>_xlfn.XLOOKUP(AI33,Table2[Shot No.],Table2[y2],300)</f>
        <v>300</v>
      </c>
      <c r="AN33">
        <f>_xlfn.XLOOKUP(AM33,Table2[Shot No.],Table2[x2],300)</f>
        <v>300</v>
      </c>
      <c r="AO33">
        <f>_xlfn.XLOOKUP(AM33,Table2[Shot No.],Table2[y2],300)</f>
        <v>300</v>
      </c>
    </row>
    <row r="34" spans="1:41" x14ac:dyDescent="0.3">
      <c r="A34">
        <v>1</v>
      </c>
      <c r="B34" t="s">
        <v>14</v>
      </c>
      <c r="C34" t="s">
        <v>15</v>
      </c>
      <c r="D34" t="s">
        <v>20</v>
      </c>
      <c r="E34">
        <v>-76</v>
      </c>
      <c r="F34">
        <v>1</v>
      </c>
      <c r="G34" t="s">
        <v>25</v>
      </c>
      <c r="H34" t="s">
        <v>18</v>
      </c>
      <c r="I34" t="s">
        <v>15</v>
      </c>
      <c r="J34" t="s">
        <v>15</v>
      </c>
      <c r="K34">
        <v>35</v>
      </c>
      <c r="M34" t="s">
        <v>19</v>
      </c>
      <c r="N34" s="1">
        <v>44481</v>
      </c>
      <c r="O34">
        <f t="shared" ref="O34:O65" si="1">ROW(O33)</f>
        <v>33</v>
      </c>
      <c r="P34" cm="1">
        <f t="array" ref="P34">_xlfn.XLOOKUP(Table2[[#This Row],[Date]]&amp;Table2[[#This Row],[Period]],Table3[Date]&amp;Table3[Period],Table3[Coordinate])*Table2[[#This Row],[X]]</f>
        <v>-76</v>
      </c>
      <c r="Q34" cm="1">
        <f t="array" ref="Q34">_xlfn.XLOOKUP(Table2[[#This Row],[Date]]&amp;Table2[[#This Row],[Period]],Table3[Date]&amp;Table3[Period],Table3[Coordinate])*Table2[[#This Row],[Y]]</f>
        <v>1</v>
      </c>
      <c r="R34" s="2" cm="1">
        <f t="array" ref="R34">IFERROR(LARGE(_xlfn._xlws.FILTER(Table1[[F1]:[EN2]],IF(Table2[[#This Row],[F Line]]=Table1[[#Headers],[F1]:[EN2]],1,0))*Table1[No.]*IF(Table2[[#This Row],[Date]]=Table1[Date],1,0),1),0)</f>
        <v>37</v>
      </c>
      <c r="S34" s="2" cm="1">
        <f t="array" ref="S34">IFERROR(LARGE(_xlfn._xlws.FILTER(Table1[[F1]:[EN2]],IF(Table2[[#This Row],[F Line]]=Table1[[#Headers],[F1]:[EN2]],1,0))*Table1[No.]*IF(Table2[[#This Row],[Date]]=Table1[Date],1,0),2),0)</f>
        <v>11</v>
      </c>
      <c r="T34" s="2" cm="1">
        <f t="array" ref="T34">IFERROR(LARGE(_xlfn._xlws.FILTER(Table1[[F1]:[EN2]],IF(Table2[[#This Row],[F Line]]=Table1[[#Headers],[F1]:[EN2]],1,0))*Table1[No.]*IF(Table2[[#This Row],[Date]]=Table1[Date],1,0),3),0)</f>
        <v>10</v>
      </c>
      <c r="U34" s="2" cm="1">
        <f t="array" ref="U3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34" s="2" cm="1">
        <f t="array" ref="V3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34" s="2">
        <f>IF(Table2[[#This Row],[Type]]="Goal",1,0)</f>
        <v>0</v>
      </c>
      <c r="X34" s="2">
        <f>IF(OR(Table2[[#This Row],[Type]]="Goal",Table2[[#This Row],[Type]]="Shot"),1,0)</f>
        <v>0</v>
      </c>
      <c r="Y34" s="2">
        <f>IF(OR(Table2[[#This Row],[Type]]="Goal",Table2[[#This Row],[Type]]="Shot",Table2[[#This Row],[Type]]="Miss"),1,0)</f>
        <v>0</v>
      </c>
      <c r="Z34" s="2">
        <f>IF(OR(Table2[[#This Row],[Type]]="Goal",Table2[[#This Row],[Type]]="Shot",Table2[[#This Row],[Type]]="Miss",Table2[[#This Row],[Type]]="Block"),1,0)</f>
        <v>1</v>
      </c>
      <c r="AA34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34" s="2">
        <f>IF(Table2[[#This Row],[Player]]=Visualization!$AR$2,1,0)</f>
        <v>0</v>
      </c>
      <c r="AC34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34">
        <f>_xlfn.XLOOKUP(AE34,Table2[Shot No.],Table2[x2],300)</f>
        <v>300</v>
      </c>
      <c r="AG34">
        <f>_xlfn.XLOOKUP(AE34,Table2[Shot No.],Table2[y2],300)</f>
        <v>300</v>
      </c>
      <c r="AJ34">
        <f>_xlfn.XLOOKUP(AI34,Table2[Shot No.],Table2[x2],300)</f>
        <v>300</v>
      </c>
      <c r="AK34">
        <f>_xlfn.XLOOKUP(AI34,Table2[Shot No.],Table2[y2],300)</f>
        <v>300</v>
      </c>
      <c r="AN34">
        <f>_xlfn.XLOOKUP(AM34,Table2[Shot No.],Table2[x2],300)</f>
        <v>300</v>
      </c>
      <c r="AO34">
        <f>_xlfn.XLOOKUP(AM34,Table2[Shot No.],Table2[y2],300)</f>
        <v>300</v>
      </c>
    </row>
    <row r="35" spans="1:41" x14ac:dyDescent="0.3">
      <c r="A35">
        <v>1</v>
      </c>
      <c r="B35" t="s">
        <v>23</v>
      </c>
      <c r="C35">
        <v>16</v>
      </c>
      <c r="D35" t="s">
        <v>16</v>
      </c>
      <c r="E35">
        <v>75</v>
      </c>
      <c r="F35">
        <v>-28</v>
      </c>
      <c r="G35" t="s">
        <v>17</v>
      </c>
      <c r="H35" t="s">
        <v>22</v>
      </c>
      <c r="I35" t="s">
        <v>15</v>
      </c>
      <c r="J35" t="s">
        <v>15</v>
      </c>
      <c r="K35">
        <v>35</v>
      </c>
      <c r="M35" t="s">
        <v>19</v>
      </c>
      <c r="N35" s="1">
        <v>44481</v>
      </c>
      <c r="O35">
        <f t="shared" si="1"/>
        <v>34</v>
      </c>
      <c r="P35" cm="1">
        <f t="array" ref="P35">_xlfn.XLOOKUP(Table2[[#This Row],[Date]]&amp;Table2[[#This Row],[Period]],Table3[Date]&amp;Table3[Period],Table3[Coordinate])*Table2[[#This Row],[X]]</f>
        <v>75</v>
      </c>
      <c r="Q35" cm="1">
        <f t="array" ref="Q35">_xlfn.XLOOKUP(Table2[[#This Row],[Date]]&amp;Table2[[#This Row],[Period]],Table3[Date]&amp;Table3[Period],Table3[Coordinate])*Table2[[#This Row],[Y]]</f>
        <v>-28</v>
      </c>
      <c r="R35" s="2" cm="1">
        <f t="array" ref="R35">IFERROR(LARGE(_xlfn._xlws.FILTER(Table1[[F1]:[EN2]],IF(Table2[[#This Row],[F Line]]=Table1[[#Headers],[F1]:[EN2]],1,0))*Table1[No.]*IF(Table2[[#This Row],[Date]]=Table1[Date],1,0),1),0)</f>
        <v>71</v>
      </c>
      <c r="S35" s="2" cm="1">
        <f t="array" ref="S35">IFERROR(LARGE(_xlfn._xlws.FILTER(Table1[[F1]:[EN2]],IF(Table2[[#This Row],[F Line]]=Table1[[#Headers],[F1]:[EN2]],1,0))*Table1[No.]*IF(Table2[[#This Row],[Date]]=Table1[Date],1,0),2),0)</f>
        <v>24</v>
      </c>
      <c r="T35" s="2" cm="1">
        <f t="array" ref="T35">IFERROR(LARGE(_xlfn._xlws.FILTER(Table1[[F1]:[EN2]],IF(Table2[[#This Row],[F Line]]=Table1[[#Headers],[F1]:[EN2]],1,0))*Table1[No.]*IF(Table2[[#This Row],[Date]]=Table1[Date],1,0),3),0)</f>
        <v>16</v>
      </c>
      <c r="U35" s="2" cm="1">
        <f t="array" ref="U3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5" s="2" cm="1">
        <f t="array" ref="V3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35" s="2">
        <f>IF(Table2[[#This Row],[Type]]="Goal",1,0)</f>
        <v>0</v>
      </c>
      <c r="X35" s="2">
        <f>IF(OR(Table2[[#This Row],[Type]]="Goal",Table2[[#This Row],[Type]]="Shot"),1,0)</f>
        <v>1</v>
      </c>
      <c r="Y35" s="2">
        <f>IF(OR(Table2[[#This Row],[Type]]="Goal",Table2[[#This Row],[Type]]="Shot",Table2[[#This Row],[Type]]="Miss"),1,0)</f>
        <v>1</v>
      </c>
      <c r="Z35" s="2">
        <f>IF(OR(Table2[[#This Row],[Type]]="Goal",Table2[[#This Row],[Type]]="Shot",Table2[[#This Row],[Type]]="Miss",Table2[[#This Row],[Type]]="Block"),1,0)</f>
        <v>1</v>
      </c>
      <c r="AA35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35" s="2">
        <f>IF(Table2[[#This Row],[Player]]=Visualization!$AR$2,1,0)</f>
        <v>0</v>
      </c>
      <c r="AC35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35">
        <f>_xlfn.XLOOKUP(AE35,Table2[Shot No.],Table2[x2],300)</f>
        <v>300</v>
      </c>
      <c r="AG35">
        <f>_xlfn.XLOOKUP(AE35,Table2[Shot No.],Table2[y2],300)</f>
        <v>300</v>
      </c>
      <c r="AJ35">
        <f>_xlfn.XLOOKUP(AI35,Table2[Shot No.],Table2[x2],300)</f>
        <v>300</v>
      </c>
      <c r="AK35">
        <f>_xlfn.XLOOKUP(AI35,Table2[Shot No.],Table2[y2],300)</f>
        <v>300</v>
      </c>
      <c r="AN35">
        <f>_xlfn.XLOOKUP(AM35,Table2[Shot No.],Table2[x2],300)</f>
        <v>300</v>
      </c>
      <c r="AO35">
        <f>_xlfn.XLOOKUP(AM35,Table2[Shot No.],Table2[y2],300)</f>
        <v>300</v>
      </c>
    </row>
    <row r="36" spans="1:41" x14ac:dyDescent="0.3">
      <c r="A36">
        <v>1</v>
      </c>
      <c r="B36" t="s">
        <v>23</v>
      </c>
      <c r="C36">
        <v>71</v>
      </c>
      <c r="D36" t="s">
        <v>16</v>
      </c>
      <c r="E36">
        <v>81</v>
      </c>
      <c r="F36">
        <v>-3</v>
      </c>
      <c r="G36" t="s">
        <v>17</v>
      </c>
      <c r="H36" t="s">
        <v>22</v>
      </c>
      <c r="I36" t="s">
        <v>15</v>
      </c>
      <c r="J36" t="s">
        <v>15</v>
      </c>
      <c r="K36">
        <v>35</v>
      </c>
      <c r="M36" t="s">
        <v>19</v>
      </c>
      <c r="N36" s="1">
        <v>44481</v>
      </c>
      <c r="O36">
        <f t="shared" si="1"/>
        <v>35</v>
      </c>
      <c r="P36" cm="1">
        <f t="array" ref="P36">_xlfn.XLOOKUP(Table2[[#This Row],[Date]]&amp;Table2[[#This Row],[Period]],Table3[Date]&amp;Table3[Period],Table3[Coordinate])*Table2[[#This Row],[X]]</f>
        <v>81</v>
      </c>
      <c r="Q36" cm="1">
        <f t="array" ref="Q36">_xlfn.XLOOKUP(Table2[[#This Row],[Date]]&amp;Table2[[#This Row],[Period]],Table3[Date]&amp;Table3[Period],Table3[Coordinate])*Table2[[#This Row],[Y]]</f>
        <v>-3</v>
      </c>
      <c r="R36" s="2" cm="1">
        <f t="array" ref="R36">IFERROR(LARGE(_xlfn._xlws.FILTER(Table1[[F1]:[EN2]],IF(Table2[[#This Row],[F Line]]=Table1[[#Headers],[F1]:[EN2]],1,0))*Table1[No.]*IF(Table2[[#This Row],[Date]]=Table1[Date],1,0),1),0)</f>
        <v>71</v>
      </c>
      <c r="S36" s="2" cm="1">
        <f t="array" ref="S36">IFERROR(LARGE(_xlfn._xlws.FILTER(Table1[[F1]:[EN2]],IF(Table2[[#This Row],[F Line]]=Table1[[#Headers],[F1]:[EN2]],1,0))*Table1[No.]*IF(Table2[[#This Row],[Date]]=Table1[Date],1,0),2),0)</f>
        <v>24</v>
      </c>
      <c r="T36" s="2" cm="1">
        <f t="array" ref="T36">IFERROR(LARGE(_xlfn._xlws.FILTER(Table1[[F1]:[EN2]],IF(Table2[[#This Row],[F Line]]=Table1[[#Headers],[F1]:[EN2]],1,0))*Table1[No.]*IF(Table2[[#This Row],[Date]]=Table1[Date],1,0),3),0)</f>
        <v>16</v>
      </c>
      <c r="U36" s="2" cm="1">
        <f t="array" ref="U3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6" s="2" cm="1">
        <f t="array" ref="V3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36" s="2">
        <f>IF(Table2[[#This Row],[Type]]="Goal",1,0)</f>
        <v>0</v>
      </c>
      <c r="X36" s="2">
        <f>IF(OR(Table2[[#This Row],[Type]]="Goal",Table2[[#This Row],[Type]]="Shot"),1,0)</f>
        <v>1</v>
      </c>
      <c r="Y36" s="2">
        <f>IF(OR(Table2[[#This Row],[Type]]="Goal",Table2[[#This Row],[Type]]="Shot",Table2[[#This Row],[Type]]="Miss"),1,0)</f>
        <v>1</v>
      </c>
      <c r="Z36" s="2">
        <f>IF(OR(Table2[[#This Row],[Type]]="Goal",Table2[[#This Row],[Type]]="Shot",Table2[[#This Row],[Type]]="Miss",Table2[[#This Row],[Type]]="Block"),1,0)</f>
        <v>1</v>
      </c>
      <c r="AA36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36" s="2">
        <f>IF(Table2[[#This Row],[Player]]=Visualization!$AR$2,1,0)</f>
        <v>0</v>
      </c>
      <c r="AC36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36">
        <f>_xlfn.XLOOKUP(AE36,Table2[Shot No.],Table2[x2],300)</f>
        <v>300</v>
      </c>
      <c r="AG36">
        <f>_xlfn.XLOOKUP(AE36,Table2[Shot No.],Table2[y2],300)</f>
        <v>300</v>
      </c>
      <c r="AJ36">
        <f>_xlfn.XLOOKUP(AI36,Table2[Shot No.],Table2[x2],300)</f>
        <v>300</v>
      </c>
      <c r="AK36">
        <f>_xlfn.XLOOKUP(AI36,Table2[Shot No.],Table2[y2],300)</f>
        <v>300</v>
      </c>
      <c r="AN36">
        <f>_xlfn.XLOOKUP(AM36,Table2[Shot No.],Table2[x2],300)</f>
        <v>300</v>
      </c>
      <c r="AO36">
        <f>_xlfn.XLOOKUP(AM36,Table2[Shot No.],Table2[y2],300)</f>
        <v>300</v>
      </c>
    </row>
    <row r="37" spans="1:41" x14ac:dyDescent="0.3">
      <c r="A37">
        <v>1</v>
      </c>
      <c r="B37" t="s">
        <v>14</v>
      </c>
      <c r="C37" t="s">
        <v>15</v>
      </c>
      <c r="D37" t="s">
        <v>16</v>
      </c>
      <c r="E37">
        <v>-51</v>
      </c>
      <c r="F37">
        <v>15</v>
      </c>
      <c r="G37" t="s">
        <v>26</v>
      </c>
      <c r="H37" t="s">
        <v>22</v>
      </c>
      <c r="I37" t="s">
        <v>15</v>
      </c>
      <c r="J37" t="s">
        <v>15</v>
      </c>
      <c r="K37">
        <v>35</v>
      </c>
      <c r="M37" t="s">
        <v>19</v>
      </c>
      <c r="N37" s="1">
        <v>44481</v>
      </c>
      <c r="O37">
        <f t="shared" si="1"/>
        <v>36</v>
      </c>
      <c r="P37" cm="1">
        <f t="array" ref="P37">_xlfn.XLOOKUP(Table2[[#This Row],[Date]]&amp;Table2[[#This Row],[Period]],Table3[Date]&amp;Table3[Period],Table3[Coordinate])*Table2[[#This Row],[X]]</f>
        <v>-51</v>
      </c>
      <c r="Q37" cm="1">
        <f t="array" ref="Q37">_xlfn.XLOOKUP(Table2[[#This Row],[Date]]&amp;Table2[[#This Row],[Period]],Table3[Date]&amp;Table3[Period],Table3[Coordinate])*Table2[[#This Row],[Y]]</f>
        <v>15</v>
      </c>
      <c r="R37" s="2" cm="1">
        <f t="array" ref="R37">IFERROR(LARGE(_xlfn._xlws.FILTER(Table1[[F1]:[EN2]],IF(Table2[[#This Row],[F Line]]=Table1[[#Headers],[F1]:[EN2]],1,0))*Table1[No.]*IF(Table2[[#This Row],[Date]]=Table1[Date],1,0),1),0)</f>
        <v>77</v>
      </c>
      <c r="S37" s="2" cm="1">
        <f t="array" ref="S37">IFERROR(LARGE(_xlfn._xlws.FILTER(Table1[[F1]:[EN2]],IF(Table2[[#This Row],[F Line]]=Table1[[#Headers],[F1]:[EN2]],1,0))*Table1[No.]*IF(Table2[[#This Row],[Date]]=Table1[Date],1,0),2),0)</f>
        <v>43</v>
      </c>
      <c r="T37" s="2" cm="1">
        <f t="array" ref="T37">IFERROR(LARGE(_xlfn._xlws.FILTER(Table1[[F1]:[EN2]],IF(Table2[[#This Row],[F Line]]=Table1[[#Headers],[F1]:[EN2]],1,0))*Table1[No.]*IF(Table2[[#This Row],[Date]]=Table1[Date],1,0),3),0)</f>
        <v>17</v>
      </c>
      <c r="U37" s="2" cm="1">
        <f t="array" ref="U3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7" s="2" cm="1">
        <f t="array" ref="V3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37" s="2">
        <f>IF(Table2[[#This Row],[Type]]="Goal",1,0)</f>
        <v>0</v>
      </c>
      <c r="X37" s="2">
        <f>IF(OR(Table2[[#This Row],[Type]]="Goal",Table2[[#This Row],[Type]]="Shot"),1,0)</f>
        <v>1</v>
      </c>
      <c r="Y37" s="2">
        <f>IF(OR(Table2[[#This Row],[Type]]="Goal",Table2[[#This Row],[Type]]="Shot",Table2[[#This Row],[Type]]="Miss"),1,0)</f>
        <v>1</v>
      </c>
      <c r="Z37" s="2">
        <f>IF(OR(Table2[[#This Row],[Type]]="Goal",Table2[[#This Row],[Type]]="Shot",Table2[[#This Row],[Type]]="Miss",Table2[[#This Row],[Type]]="Block"),1,0)</f>
        <v>1</v>
      </c>
      <c r="AA37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37" s="2">
        <f>IF(Table2[[#This Row],[Player]]=Visualization!$AR$2,1,0)</f>
        <v>0</v>
      </c>
      <c r="AC37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37">
        <f>_xlfn.XLOOKUP(AE37,Table2[Shot No.],Table2[x2],300)</f>
        <v>300</v>
      </c>
      <c r="AG37">
        <f>_xlfn.XLOOKUP(AE37,Table2[Shot No.],Table2[y2],300)</f>
        <v>300</v>
      </c>
      <c r="AJ37">
        <f>_xlfn.XLOOKUP(AI37,Table2[Shot No.],Table2[x2],300)</f>
        <v>300</v>
      </c>
      <c r="AK37">
        <f>_xlfn.XLOOKUP(AI37,Table2[Shot No.],Table2[y2],300)</f>
        <v>300</v>
      </c>
      <c r="AN37">
        <f>_xlfn.XLOOKUP(AM37,Table2[Shot No.],Table2[x2],300)</f>
        <v>300</v>
      </c>
      <c r="AO37">
        <f>_xlfn.XLOOKUP(AM37,Table2[Shot No.],Table2[y2],300)</f>
        <v>300</v>
      </c>
    </row>
    <row r="38" spans="1:41" x14ac:dyDescent="0.3">
      <c r="A38">
        <v>1</v>
      </c>
      <c r="B38" t="s">
        <v>23</v>
      </c>
      <c r="C38">
        <v>17</v>
      </c>
      <c r="D38" t="s">
        <v>16</v>
      </c>
      <c r="E38">
        <v>50</v>
      </c>
      <c r="F38">
        <v>-24</v>
      </c>
      <c r="G38" t="s">
        <v>26</v>
      </c>
      <c r="H38" t="s">
        <v>18</v>
      </c>
      <c r="I38" t="s">
        <v>15</v>
      </c>
      <c r="J38" t="s">
        <v>15</v>
      </c>
      <c r="K38">
        <v>35</v>
      </c>
      <c r="M38" t="s">
        <v>19</v>
      </c>
      <c r="N38" s="1">
        <v>44481</v>
      </c>
      <c r="O38">
        <f t="shared" si="1"/>
        <v>37</v>
      </c>
      <c r="P38" cm="1">
        <f t="array" ref="P38">_xlfn.XLOOKUP(Table2[[#This Row],[Date]]&amp;Table2[[#This Row],[Period]],Table3[Date]&amp;Table3[Period],Table3[Coordinate])*Table2[[#This Row],[X]]</f>
        <v>50</v>
      </c>
      <c r="Q38" cm="1">
        <f t="array" ref="Q38">_xlfn.XLOOKUP(Table2[[#This Row],[Date]]&amp;Table2[[#This Row],[Period]],Table3[Date]&amp;Table3[Period],Table3[Coordinate])*Table2[[#This Row],[Y]]</f>
        <v>-24</v>
      </c>
      <c r="R38" s="2" cm="1">
        <f t="array" ref="R38">IFERROR(LARGE(_xlfn._xlws.FILTER(Table1[[F1]:[EN2]],IF(Table2[[#This Row],[F Line]]=Table1[[#Headers],[F1]:[EN2]],1,0))*Table1[No.]*IF(Table2[[#This Row],[Date]]=Table1[Date],1,0),1),0)</f>
        <v>77</v>
      </c>
      <c r="S38" s="2" cm="1">
        <f t="array" ref="S38">IFERROR(LARGE(_xlfn._xlws.FILTER(Table1[[F1]:[EN2]],IF(Table2[[#This Row],[F Line]]=Table1[[#Headers],[F1]:[EN2]],1,0))*Table1[No.]*IF(Table2[[#This Row],[Date]]=Table1[Date],1,0),2),0)</f>
        <v>43</v>
      </c>
      <c r="T38" s="2" cm="1">
        <f t="array" ref="T38">IFERROR(LARGE(_xlfn._xlws.FILTER(Table1[[F1]:[EN2]],IF(Table2[[#This Row],[F Line]]=Table1[[#Headers],[F1]:[EN2]],1,0))*Table1[No.]*IF(Table2[[#This Row],[Date]]=Table1[Date],1,0),3),0)</f>
        <v>17</v>
      </c>
      <c r="U38" s="2" cm="1">
        <f t="array" ref="U3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38" s="2" cm="1">
        <f t="array" ref="V3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38" s="2">
        <f>IF(Table2[[#This Row],[Type]]="Goal",1,0)</f>
        <v>0</v>
      </c>
      <c r="X38" s="2">
        <f>IF(OR(Table2[[#This Row],[Type]]="Goal",Table2[[#This Row],[Type]]="Shot"),1,0)</f>
        <v>1</v>
      </c>
      <c r="Y38" s="2">
        <f>IF(OR(Table2[[#This Row],[Type]]="Goal",Table2[[#This Row],[Type]]="Shot",Table2[[#This Row],[Type]]="Miss"),1,0)</f>
        <v>1</v>
      </c>
      <c r="Z38" s="2">
        <f>IF(OR(Table2[[#This Row],[Type]]="Goal",Table2[[#This Row],[Type]]="Shot",Table2[[#This Row],[Type]]="Miss",Table2[[#This Row],[Type]]="Block"),1,0)</f>
        <v>1</v>
      </c>
      <c r="AA38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38" s="2">
        <f>IF(Table2[[#This Row],[Player]]=Visualization!$AR$2,1,0)</f>
        <v>0</v>
      </c>
      <c r="AC38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38">
        <f>_xlfn.XLOOKUP(AE38,Table2[Shot No.],Table2[x2],300)</f>
        <v>300</v>
      </c>
      <c r="AG38">
        <f>_xlfn.XLOOKUP(AE38,Table2[Shot No.],Table2[y2],300)</f>
        <v>300</v>
      </c>
      <c r="AJ38">
        <f>_xlfn.XLOOKUP(AI38,Table2[Shot No.],Table2[x2],300)</f>
        <v>300</v>
      </c>
      <c r="AK38">
        <f>_xlfn.XLOOKUP(AI38,Table2[Shot No.],Table2[y2],300)</f>
        <v>300</v>
      </c>
      <c r="AN38">
        <f>_xlfn.XLOOKUP(AM38,Table2[Shot No.],Table2[x2],300)</f>
        <v>300</v>
      </c>
      <c r="AO38">
        <f>_xlfn.XLOOKUP(AM38,Table2[Shot No.],Table2[y2],300)</f>
        <v>300</v>
      </c>
    </row>
    <row r="39" spans="1:41" x14ac:dyDescent="0.3">
      <c r="A39">
        <v>2</v>
      </c>
      <c r="B39" t="s">
        <v>23</v>
      </c>
      <c r="C39">
        <v>43</v>
      </c>
      <c r="D39" t="s">
        <v>28</v>
      </c>
      <c r="E39">
        <v>74</v>
      </c>
      <c r="F39">
        <v>-9</v>
      </c>
      <c r="G39" t="s">
        <v>26</v>
      </c>
      <c r="H39" t="s">
        <v>22</v>
      </c>
      <c r="I39">
        <v>77</v>
      </c>
      <c r="J39" t="s">
        <v>15</v>
      </c>
      <c r="K39">
        <v>35</v>
      </c>
      <c r="M39" t="s">
        <v>19</v>
      </c>
      <c r="N39" s="1">
        <v>44481</v>
      </c>
      <c r="O39">
        <f t="shared" si="1"/>
        <v>38</v>
      </c>
      <c r="P39" cm="1">
        <f t="array" ref="P39">_xlfn.XLOOKUP(Table2[[#This Row],[Date]]&amp;Table2[[#This Row],[Period]],Table3[Date]&amp;Table3[Period],Table3[Coordinate])*Table2[[#This Row],[X]]</f>
        <v>74</v>
      </c>
      <c r="Q39" cm="1">
        <f t="array" ref="Q39">_xlfn.XLOOKUP(Table2[[#This Row],[Date]]&amp;Table2[[#This Row],[Period]],Table3[Date]&amp;Table3[Period],Table3[Coordinate])*Table2[[#This Row],[Y]]</f>
        <v>-9</v>
      </c>
      <c r="R39" s="2" cm="1">
        <f t="array" ref="R39">IFERROR(LARGE(_xlfn._xlws.FILTER(Table1[[F1]:[EN2]],IF(Table2[[#This Row],[F Line]]=Table1[[#Headers],[F1]:[EN2]],1,0))*Table1[No.]*IF(Table2[[#This Row],[Date]]=Table1[Date],1,0),1),0)</f>
        <v>77</v>
      </c>
      <c r="S39" s="2" cm="1">
        <f t="array" ref="S39">IFERROR(LARGE(_xlfn._xlws.FILTER(Table1[[F1]:[EN2]],IF(Table2[[#This Row],[F Line]]=Table1[[#Headers],[F1]:[EN2]],1,0))*Table1[No.]*IF(Table2[[#This Row],[Date]]=Table1[Date],1,0),2),0)</f>
        <v>43</v>
      </c>
      <c r="T39" s="2" cm="1">
        <f t="array" ref="T39">IFERROR(LARGE(_xlfn._xlws.FILTER(Table1[[F1]:[EN2]],IF(Table2[[#This Row],[F Line]]=Table1[[#Headers],[F1]:[EN2]],1,0))*Table1[No.]*IF(Table2[[#This Row],[Date]]=Table1[Date],1,0),3),0)</f>
        <v>17</v>
      </c>
      <c r="U39" s="2" cm="1">
        <f t="array" ref="U3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9" s="2" cm="1">
        <f t="array" ref="V3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39" s="2">
        <f>IF(Table2[[#This Row],[Type]]="Goal",1,0)</f>
        <v>1</v>
      </c>
      <c r="X39" s="2">
        <f>IF(OR(Table2[[#This Row],[Type]]="Goal",Table2[[#This Row],[Type]]="Shot"),1,0)</f>
        <v>1</v>
      </c>
      <c r="Y39" s="2">
        <f>IF(OR(Table2[[#This Row],[Type]]="Goal",Table2[[#This Row],[Type]]="Shot",Table2[[#This Row],[Type]]="Miss"),1,0)</f>
        <v>1</v>
      </c>
      <c r="Z39" s="2">
        <f>IF(OR(Table2[[#This Row],[Type]]="Goal",Table2[[#This Row],[Type]]="Shot",Table2[[#This Row],[Type]]="Miss",Table2[[#This Row],[Type]]="Block"),1,0)</f>
        <v>1</v>
      </c>
      <c r="AA39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39" s="2">
        <f>IF(Table2[[#This Row],[Player]]=Visualization!$AR$2,1,0)</f>
        <v>0</v>
      </c>
      <c r="AC39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39">
        <f>_xlfn.XLOOKUP(AE39,Table2[Shot No.],Table2[x2],300)</f>
        <v>300</v>
      </c>
      <c r="AG39">
        <f>_xlfn.XLOOKUP(AE39,Table2[Shot No.],Table2[y2],300)</f>
        <v>300</v>
      </c>
      <c r="AJ39">
        <f>_xlfn.XLOOKUP(AI39,Table2[Shot No.],Table2[x2],300)</f>
        <v>300</v>
      </c>
      <c r="AK39">
        <f>_xlfn.XLOOKUP(AI39,Table2[Shot No.],Table2[y2],300)</f>
        <v>300</v>
      </c>
      <c r="AN39">
        <f>_xlfn.XLOOKUP(AM39,Table2[Shot No.],Table2[x2],300)</f>
        <v>300</v>
      </c>
      <c r="AO39">
        <f>_xlfn.XLOOKUP(AM39,Table2[Shot No.],Table2[y2],300)</f>
        <v>300</v>
      </c>
    </row>
    <row r="40" spans="1:41" x14ac:dyDescent="0.3">
      <c r="A40">
        <v>2</v>
      </c>
      <c r="B40" t="s">
        <v>23</v>
      </c>
      <c r="C40">
        <v>28</v>
      </c>
      <c r="D40" t="s">
        <v>20</v>
      </c>
      <c r="E40">
        <v>56</v>
      </c>
      <c r="F40">
        <v>14</v>
      </c>
      <c r="G40" t="s">
        <v>21</v>
      </c>
      <c r="H40" t="s">
        <v>18</v>
      </c>
      <c r="I40" t="s">
        <v>15</v>
      </c>
      <c r="J40" t="s">
        <v>15</v>
      </c>
      <c r="K40">
        <v>35</v>
      </c>
      <c r="M40" t="s">
        <v>19</v>
      </c>
      <c r="N40" s="1">
        <v>44481</v>
      </c>
      <c r="O40">
        <f t="shared" si="1"/>
        <v>39</v>
      </c>
      <c r="P40" cm="1">
        <f t="array" ref="P40">_xlfn.XLOOKUP(Table2[[#This Row],[Date]]&amp;Table2[[#This Row],[Period]],Table3[Date]&amp;Table3[Period],Table3[Coordinate])*Table2[[#This Row],[X]]</f>
        <v>56</v>
      </c>
      <c r="Q40" cm="1">
        <f t="array" ref="Q40">_xlfn.XLOOKUP(Table2[[#This Row],[Date]]&amp;Table2[[#This Row],[Period]],Table3[Date]&amp;Table3[Period],Table3[Coordinate])*Table2[[#This Row],[Y]]</f>
        <v>14</v>
      </c>
      <c r="R40" s="2" cm="1">
        <f t="array" ref="R40">IFERROR(LARGE(_xlfn._xlws.FILTER(Table1[[F1]:[EN2]],IF(Table2[[#This Row],[F Line]]=Table1[[#Headers],[F1]:[EN2]],1,0))*Table1[No.]*IF(Table2[[#This Row],[Date]]=Table1[Date],1,0),1),0)</f>
        <v>53</v>
      </c>
      <c r="S40" s="2" cm="1">
        <f t="array" ref="S40">IFERROR(LARGE(_xlfn._xlws.FILTER(Table1[[F1]:[EN2]],IF(Table2[[#This Row],[F Line]]=Table1[[#Headers],[F1]:[EN2]],1,0))*Table1[No.]*IF(Table2[[#This Row],[Date]]=Table1[Date],1,0),2),0)</f>
        <v>23</v>
      </c>
      <c r="T40" s="2" cm="1">
        <f t="array" ref="T40">IFERROR(LARGE(_xlfn._xlws.FILTER(Table1[[F1]:[EN2]],IF(Table2[[#This Row],[F Line]]=Table1[[#Headers],[F1]:[EN2]],1,0))*Table1[No.]*IF(Table2[[#This Row],[Date]]=Table1[Date],1,0),3),0)</f>
        <v>12</v>
      </c>
      <c r="U40" s="2" cm="1">
        <f t="array" ref="U4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40" s="2" cm="1">
        <f t="array" ref="V4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40" s="2">
        <f>IF(Table2[[#This Row],[Type]]="Goal",1,0)</f>
        <v>0</v>
      </c>
      <c r="X40" s="2">
        <f>IF(OR(Table2[[#This Row],[Type]]="Goal",Table2[[#This Row],[Type]]="Shot"),1,0)</f>
        <v>0</v>
      </c>
      <c r="Y40" s="2">
        <f>IF(OR(Table2[[#This Row],[Type]]="Goal",Table2[[#This Row],[Type]]="Shot",Table2[[#This Row],[Type]]="Miss"),1,0)</f>
        <v>0</v>
      </c>
      <c r="Z40" s="2">
        <f>IF(OR(Table2[[#This Row],[Type]]="Goal",Table2[[#This Row],[Type]]="Shot",Table2[[#This Row],[Type]]="Miss",Table2[[#This Row],[Type]]="Block"),1,0)</f>
        <v>1</v>
      </c>
      <c r="AA40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40" s="2">
        <f>IF(Table2[[#This Row],[Player]]=Visualization!$AR$2,1,0)</f>
        <v>0</v>
      </c>
      <c r="AC40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40">
        <f>_xlfn.XLOOKUP(AE40,Table2[Shot No.],Table2[x2],300)</f>
        <v>300</v>
      </c>
      <c r="AG40">
        <f>_xlfn.XLOOKUP(AE40,Table2[Shot No.],Table2[y2],300)</f>
        <v>300</v>
      </c>
      <c r="AJ40">
        <f>_xlfn.XLOOKUP(AI40,Table2[Shot No.],Table2[x2],300)</f>
        <v>300</v>
      </c>
      <c r="AK40">
        <f>_xlfn.XLOOKUP(AI40,Table2[Shot No.],Table2[y2],300)</f>
        <v>300</v>
      </c>
      <c r="AN40">
        <f>_xlfn.XLOOKUP(AM40,Table2[Shot No.],Table2[x2],300)</f>
        <v>300</v>
      </c>
      <c r="AO40">
        <f>_xlfn.XLOOKUP(AM40,Table2[Shot No.],Table2[y2],300)</f>
        <v>300</v>
      </c>
    </row>
    <row r="41" spans="1:41" x14ac:dyDescent="0.3">
      <c r="A41">
        <v>2</v>
      </c>
      <c r="B41" t="s">
        <v>23</v>
      </c>
      <c r="C41">
        <v>58</v>
      </c>
      <c r="D41" t="s">
        <v>27</v>
      </c>
      <c r="E41">
        <v>54</v>
      </c>
      <c r="F41">
        <v>-7</v>
      </c>
      <c r="G41" t="s">
        <v>17</v>
      </c>
      <c r="H41" t="s">
        <v>22</v>
      </c>
      <c r="I41" t="s">
        <v>15</v>
      </c>
      <c r="J41" t="s">
        <v>15</v>
      </c>
      <c r="K41">
        <v>35</v>
      </c>
      <c r="M41" t="s">
        <v>19</v>
      </c>
      <c r="N41" s="1">
        <v>44481</v>
      </c>
      <c r="O41">
        <f t="shared" si="1"/>
        <v>40</v>
      </c>
      <c r="P41" cm="1">
        <f t="array" ref="P41">_xlfn.XLOOKUP(Table2[[#This Row],[Date]]&amp;Table2[[#This Row],[Period]],Table3[Date]&amp;Table3[Period],Table3[Coordinate])*Table2[[#This Row],[X]]</f>
        <v>54</v>
      </c>
      <c r="Q41" cm="1">
        <f t="array" ref="Q41">_xlfn.XLOOKUP(Table2[[#This Row],[Date]]&amp;Table2[[#This Row],[Period]],Table3[Date]&amp;Table3[Period],Table3[Coordinate])*Table2[[#This Row],[Y]]</f>
        <v>-7</v>
      </c>
      <c r="R41" s="2" cm="1">
        <f t="array" ref="R41">IFERROR(LARGE(_xlfn._xlws.FILTER(Table1[[F1]:[EN2]],IF(Table2[[#This Row],[F Line]]=Table1[[#Headers],[F1]:[EN2]],1,0))*Table1[No.]*IF(Table2[[#This Row],[Date]]=Table1[Date],1,0),1),0)</f>
        <v>71</v>
      </c>
      <c r="S41" s="2" cm="1">
        <f t="array" ref="S41">IFERROR(LARGE(_xlfn._xlws.FILTER(Table1[[F1]:[EN2]],IF(Table2[[#This Row],[F Line]]=Table1[[#Headers],[F1]:[EN2]],1,0))*Table1[No.]*IF(Table2[[#This Row],[Date]]=Table1[Date],1,0),2),0)</f>
        <v>24</v>
      </c>
      <c r="T41" s="2" cm="1">
        <f t="array" ref="T41">IFERROR(LARGE(_xlfn._xlws.FILTER(Table1[[F1]:[EN2]],IF(Table2[[#This Row],[F Line]]=Table1[[#Headers],[F1]:[EN2]],1,0))*Table1[No.]*IF(Table2[[#This Row],[Date]]=Table1[Date],1,0),3),0)</f>
        <v>16</v>
      </c>
      <c r="U41" s="2" cm="1">
        <f t="array" ref="U4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41" s="2" cm="1">
        <f t="array" ref="V4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41" s="2">
        <f>IF(Table2[[#This Row],[Type]]="Goal",1,0)</f>
        <v>0</v>
      </c>
      <c r="X41" s="2">
        <f>IF(OR(Table2[[#This Row],[Type]]="Goal",Table2[[#This Row],[Type]]="Shot"),1,0)</f>
        <v>0</v>
      </c>
      <c r="Y41" s="2">
        <f>IF(OR(Table2[[#This Row],[Type]]="Goal",Table2[[#This Row],[Type]]="Shot",Table2[[#This Row],[Type]]="Miss"),1,0)</f>
        <v>1</v>
      </c>
      <c r="Z41" s="2">
        <f>IF(OR(Table2[[#This Row],[Type]]="Goal",Table2[[#This Row],[Type]]="Shot",Table2[[#This Row],[Type]]="Miss",Table2[[#This Row],[Type]]="Block"),1,0)</f>
        <v>1</v>
      </c>
      <c r="AA41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41" s="2">
        <f>IF(Table2[[#This Row],[Player]]=Visualization!$AR$2,1,0)</f>
        <v>0</v>
      </c>
      <c r="AC41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41">
        <f>_xlfn.XLOOKUP(AE41,Table2[Shot No.],Table2[x2],300)</f>
        <v>300</v>
      </c>
      <c r="AG41">
        <f>_xlfn.XLOOKUP(AE41,Table2[Shot No.],Table2[y2],300)</f>
        <v>300</v>
      </c>
      <c r="AJ41">
        <f>_xlfn.XLOOKUP(AI41,Table2[Shot No.],Table2[x2],300)</f>
        <v>300</v>
      </c>
      <c r="AK41">
        <f>_xlfn.XLOOKUP(AI41,Table2[Shot No.],Table2[y2],300)</f>
        <v>300</v>
      </c>
      <c r="AN41">
        <f>_xlfn.XLOOKUP(AM41,Table2[Shot No.],Table2[x2],300)</f>
        <v>300</v>
      </c>
      <c r="AO41">
        <f>_xlfn.XLOOKUP(AM41,Table2[Shot No.],Table2[y2],300)</f>
        <v>300</v>
      </c>
    </row>
    <row r="42" spans="1:41" x14ac:dyDescent="0.3">
      <c r="A42">
        <v>2</v>
      </c>
      <c r="B42" t="s">
        <v>23</v>
      </c>
      <c r="C42">
        <v>8</v>
      </c>
      <c r="D42" t="s">
        <v>16</v>
      </c>
      <c r="E42">
        <v>61</v>
      </c>
      <c r="F42">
        <v>3</v>
      </c>
      <c r="G42" t="s">
        <v>17</v>
      </c>
      <c r="H42" t="s">
        <v>22</v>
      </c>
      <c r="I42" t="s">
        <v>15</v>
      </c>
      <c r="J42" t="s">
        <v>15</v>
      </c>
      <c r="K42">
        <v>35</v>
      </c>
      <c r="M42" t="s">
        <v>19</v>
      </c>
      <c r="N42" s="1">
        <v>44481</v>
      </c>
      <c r="O42">
        <f t="shared" si="1"/>
        <v>41</v>
      </c>
      <c r="P42" cm="1">
        <f t="array" ref="P42">_xlfn.XLOOKUP(Table2[[#This Row],[Date]]&amp;Table2[[#This Row],[Period]],Table3[Date]&amp;Table3[Period],Table3[Coordinate])*Table2[[#This Row],[X]]</f>
        <v>61</v>
      </c>
      <c r="Q42" cm="1">
        <f t="array" ref="Q42">_xlfn.XLOOKUP(Table2[[#This Row],[Date]]&amp;Table2[[#This Row],[Period]],Table3[Date]&amp;Table3[Period],Table3[Coordinate])*Table2[[#This Row],[Y]]</f>
        <v>3</v>
      </c>
      <c r="R42" s="2" cm="1">
        <f t="array" ref="R42">IFERROR(LARGE(_xlfn._xlws.FILTER(Table1[[F1]:[EN2]],IF(Table2[[#This Row],[F Line]]=Table1[[#Headers],[F1]:[EN2]],1,0))*Table1[No.]*IF(Table2[[#This Row],[Date]]=Table1[Date],1,0),1),0)</f>
        <v>71</v>
      </c>
      <c r="S42" s="2" cm="1">
        <f t="array" ref="S42">IFERROR(LARGE(_xlfn._xlws.FILTER(Table1[[F1]:[EN2]],IF(Table2[[#This Row],[F Line]]=Table1[[#Headers],[F1]:[EN2]],1,0))*Table1[No.]*IF(Table2[[#This Row],[Date]]=Table1[Date],1,0),2),0)</f>
        <v>24</v>
      </c>
      <c r="T42" s="2" cm="1">
        <f t="array" ref="T42">IFERROR(LARGE(_xlfn._xlws.FILTER(Table1[[F1]:[EN2]],IF(Table2[[#This Row],[F Line]]=Table1[[#Headers],[F1]:[EN2]],1,0))*Table1[No.]*IF(Table2[[#This Row],[Date]]=Table1[Date],1,0),3),0)</f>
        <v>16</v>
      </c>
      <c r="U42" s="2" cm="1">
        <f t="array" ref="U4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42" s="2" cm="1">
        <f t="array" ref="V4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42" s="2">
        <f>IF(Table2[[#This Row],[Type]]="Goal",1,0)</f>
        <v>0</v>
      </c>
      <c r="X42" s="2">
        <f>IF(OR(Table2[[#This Row],[Type]]="Goal",Table2[[#This Row],[Type]]="Shot"),1,0)</f>
        <v>1</v>
      </c>
      <c r="Y42" s="2">
        <f>IF(OR(Table2[[#This Row],[Type]]="Goal",Table2[[#This Row],[Type]]="Shot",Table2[[#This Row],[Type]]="Miss"),1,0)</f>
        <v>1</v>
      </c>
      <c r="Z42" s="2">
        <f>IF(OR(Table2[[#This Row],[Type]]="Goal",Table2[[#This Row],[Type]]="Shot",Table2[[#This Row],[Type]]="Miss",Table2[[#This Row],[Type]]="Block"),1,0)</f>
        <v>1</v>
      </c>
      <c r="AA42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42" s="2">
        <f>IF(Table2[[#This Row],[Player]]=Visualization!$AR$2,1,0)</f>
        <v>0</v>
      </c>
      <c r="AC42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42">
        <f>_xlfn.XLOOKUP(AE42,Table2[Shot No.],Table2[x2],300)</f>
        <v>300</v>
      </c>
      <c r="AG42">
        <f>_xlfn.XLOOKUP(AE42,Table2[Shot No.],Table2[y2],300)</f>
        <v>300</v>
      </c>
      <c r="AJ42">
        <f>_xlfn.XLOOKUP(AI42,Table2[Shot No.],Table2[x2],300)</f>
        <v>300</v>
      </c>
      <c r="AK42">
        <f>_xlfn.XLOOKUP(AI42,Table2[Shot No.],Table2[y2],300)</f>
        <v>300</v>
      </c>
      <c r="AN42">
        <f>_xlfn.XLOOKUP(AM42,Table2[Shot No.],Table2[x2],300)</f>
        <v>300</v>
      </c>
      <c r="AO42">
        <f>_xlfn.XLOOKUP(AM42,Table2[Shot No.],Table2[y2],300)</f>
        <v>300</v>
      </c>
    </row>
    <row r="43" spans="1:41" x14ac:dyDescent="0.3">
      <c r="A43">
        <v>2</v>
      </c>
      <c r="B43" t="s">
        <v>23</v>
      </c>
      <c r="C43">
        <v>8</v>
      </c>
      <c r="D43" t="s">
        <v>27</v>
      </c>
      <c r="E43">
        <v>70</v>
      </c>
      <c r="F43">
        <v>16</v>
      </c>
      <c r="G43" t="s">
        <v>17</v>
      </c>
      <c r="H43" t="s">
        <v>22</v>
      </c>
      <c r="I43" t="s">
        <v>15</v>
      </c>
      <c r="J43" t="s">
        <v>15</v>
      </c>
      <c r="K43">
        <v>35</v>
      </c>
      <c r="M43" t="s">
        <v>19</v>
      </c>
      <c r="N43" s="1">
        <v>44481</v>
      </c>
      <c r="O43">
        <f t="shared" si="1"/>
        <v>42</v>
      </c>
      <c r="P43" cm="1">
        <f t="array" ref="P43">_xlfn.XLOOKUP(Table2[[#This Row],[Date]]&amp;Table2[[#This Row],[Period]],Table3[Date]&amp;Table3[Period],Table3[Coordinate])*Table2[[#This Row],[X]]</f>
        <v>70</v>
      </c>
      <c r="Q43" cm="1">
        <f t="array" ref="Q43">_xlfn.XLOOKUP(Table2[[#This Row],[Date]]&amp;Table2[[#This Row],[Period]],Table3[Date]&amp;Table3[Period],Table3[Coordinate])*Table2[[#This Row],[Y]]</f>
        <v>16</v>
      </c>
      <c r="R43" s="2" cm="1">
        <f t="array" ref="R43">IFERROR(LARGE(_xlfn._xlws.FILTER(Table1[[F1]:[EN2]],IF(Table2[[#This Row],[F Line]]=Table1[[#Headers],[F1]:[EN2]],1,0))*Table1[No.]*IF(Table2[[#This Row],[Date]]=Table1[Date],1,0),1),0)</f>
        <v>71</v>
      </c>
      <c r="S43" s="2" cm="1">
        <f t="array" ref="S43">IFERROR(LARGE(_xlfn._xlws.FILTER(Table1[[F1]:[EN2]],IF(Table2[[#This Row],[F Line]]=Table1[[#Headers],[F1]:[EN2]],1,0))*Table1[No.]*IF(Table2[[#This Row],[Date]]=Table1[Date],1,0),2),0)</f>
        <v>24</v>
      </c>
      <c r="T43" s="2" cm="1">
        <f t="array" ref="T43">IFERROR(LARGE(_xlfn._xlws.FILTER(Table1[[F1]:[EN2]],IF(Table2[[#This Row],[F Line]]=Table1[[#Headers],[F1]:[EN2]],1,0))*Table1[No.]*IF(Table2[[#This Row],[Date]]=Table1[Date],1,0),3),0)</f>
        <v>16</v>
      </c>
      <c r="U43" s="2" cm="1">
        <f t="array" ref="U4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43" s="2" cm="1">
        <f t="array" ref="V4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43" s="2">
        <f>IF(Table2[[#This Row],[Type]]="Goal",1,0)</f>
        <v>0</v>
      </c>
      <c r="X43" s="2">
        <f>IF(OR(Table2[[#This Row],[Type]]="Goal",Table2[[#This Row],[Type]]="Shot"),1,0)</f>
        <v>0</v>
      </c>
      <c r="Y43" s="2">
        <f>IF(OR(Table2[[#This Row],[Type]]="Goal",Table2[[#This Row],[Type]]="Shot",Table2[[#This Row],[Type]]="Miss"),1,0)</f>
        <v>1</v>
      </c>
      <c r="Z43" s="2">
        <f>IF(OR(Table2[[#This Row],[Type]]="Goal",Table2[[#This Row],[Type]]="Shot",Table2[[#This Row],[Type]]="Miss",Table2[[#This Row],[Type]]="Block"),1,0)</f>
        <v>1</v>
      </c>
      <c r="AA43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43" s="2">
        <f>IF(Table2[[#This Row],[Player]]=Visualization!$AR$2,1,0)</f>
        <v>0</v>
      </c>
      <c r="AC43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43">
        <f>_xlfn.XLOOKUP(AE43,Table2[Shot No.],Table2[x2],300)</f>
        <v>300</v>
      </c>
      <c r="AG43">
        <f>_xlfn.XLOOKUP(AE43,Table2[Shot No.],Table2[y2],300)</f>
        <v>300</v>
      </c>
      <c r="AJ43">
        <f>_xlfn.XLOOKUP(AI43,Table2[Shot No.],Table2[x2],300)</f>
        <v>300</v>
      </c>
      <c r="AK43">
        <f>_xlfn.XLOOKUP(AI43,Table2[Shot No.],Table2[y2],300)</f>
        <v>300</v>
      </c>
      <c r="AN43">
        <f>_xlfn.XLOOKUP(AM43,Table2[Shot No.],Table2[x2],300)</f>
        <v>300</v>
      </c>
      <c r="AO43">
        <f>_xlfn.XLOOKUP(AM43,Table2[Shot No.],Table2[y2],300)</f>
        <v>300</v>
      </c>
    </row>
    <row r="44" spans="1:41" x14ac:dyDescent="0.3">
      <c r="A44">
        <v>2</v>
      </c>
      <c r="B44" t="s">
        <v>14</v>
      </c>
      <c r="C44" t="s">
        <v>15</v>
      </c>
      <c r="D44" t="s">
        <v>20</v>
      </c>
      <c r="E44">
        <v>-82</v>
      </c>
      <c r="F44">
        <v>-14</v>
      </c>
      <c r="G44" t="s">
        <v>25</v>
      </c>
      <c r="H44" t="s">
        <v>24</v>
      </c>
      <c r="I44" t="s">
        <v>15</v>
      </c>
      <c r="J44" t="s">
        <v>15</v>
      </c>
      <c r="K44">
        <v>35</v>
      </c>
      <c r="M44" t="s">
        <v>19</v>
      </c>
      <c r="N44" s="1">
        <v>44481</v>
      </c>
      <c r="O44">
        <f t="shared" si="1"/>
        <v>43</v>
      </c>
      <c r="P44" cm="1">
        <f t="array" ref="P44">_xlfn.XLOOKUP(Table2[[#This Row],[Date]]&amp;Table2[[#This Row],[Period]],Table3[Date]&amp;Table3[Period],Table3[Coordinate])*Table2[[#This Row],[X]]</f>
        <v>-82</v>
      </c>
      <c r="Q44" cm="1">
        <f t="array" ref="Q44">_xlfn.XLOOKUP(Table2[[#This Row],[Date]]&amp;Table2[[#This Row],[Period]],Table3[Date]&amp;Table3[Period],Table3[Coordinate])*Table2[[#This Row],[Y]]</f>
        <v>-14</v>
      </c>
      <c r="R44" s="2" cm="1">
        <f t="array" ref="R44">IFERROR(LARGE(_xlfn._xlws.FILTER(Table1[[F1]:[EN2]],IF(Table2[[#This Row],[F Line]]=Table1[[#Headers],[F1]:[EN2]],1,0))*Table1[No.]*IF(Table2[[#This Row],[Date]]=Table1[Date],1,0),1),0)</f>
        <v>37</v>
      </c>
      <c r="S44" s="2" cm="1">
        <f t="array" ref="S44">IFERROR(LARGE(_xlfn._xlws.FILTER(Table1[[F1]:[EN2]],IF(Table2[[#This Row],[F Line]]=Table1[[#Headers],[F1]:[EN2]],1,0))*Table1[No.]*IF(Table2[[#This Row],[Date]]=Table1[Date],1,0),2),0)</f>
        <v>11</v>
      </c>
      <c r="T44" s="2" cm="1">
        <f t="array" ref="T44">IFERROR(LARGE(_xlfn._xlws.FILTER(Table1[[F1]:[EN2]],IF(Table2[[#This Row],[F Line]]=Table1[[#Headers],[F1]:[EN2]],1,0))*Table1[No.]*IF(Table2[[#This Row],[Date]]=Table1[Date],1,0),3),0)</f>
        <v>10</v>
      </c>
      <c r="U44" s="2" cm="1">
        <f t="array" ref="U4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44" s="2" cm="1">
        <f t="array" ref="V4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44" s="2">
        <f>IF(Table2[[#This Row],[Type]]="Goal",1,0)</f>
        <v>0</v>
      </c>
      <c r="X44" s="2">
        <f>IF(OR(Table2[[#This Row],[Type]]="Goal",Table2[[#This Row],[Type]]="Shot"),1,0)</f>
        <v>0</v>
      </c>
      <c r="Y44" s="2">
        <f>IF(OR(Table2[[#This Row],[Type]]="Goal",Table2[[#This Row],[Type]]="Shot",Table2[[#This Row],[Type]]="Miss"),1,0)</f>
        <v>0</v>
      </c>
      <c r="Z44" s="2">
        <f>IF(OR(Table2[[#This Row],[Type]]="Goal",Table2[[#This Row],[Type]]="Shot",Table2[[#This Row],[Type]]="Miss",Table2[[#This Row],[Type]]="Block"),1,0)</f>
        <v>1</v>
      </c>
      <c r="AA44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44" s="2">
        <f>IF(Table2[[#This Row],[Player]]=Visualization!$AR$2,1,0)</f>
        <v>0</v>
      </c>
      <c r="AC44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44">
        <f>_xlfn.XLOOKUP(AE44,Table2[Shot No.],Table2[x2],300)</f>
        <v>300</v>
      </c>
      <c r="AG44">
        <f>_xlfn.XLOOKUP(AE44,Table2[Shot No.],Table2[y2],300)</f>
        <v>300</v>
      </c>
      <c r="AJ44">
        <f>_xlfn.XLOOKUP(AI44,Table2[Shot No.],Table2[x2],300)</f>
        <v>300</v>
      </c>
      <c r="AK44">
        <f>_xlfn.XLOOKUP(AI44,Table2[Shot No.],Table2[y2],300)</f>
        <v>300</v>
      </c>
      <c r="AN44">
        <f>_xlfn.XLOOKUP(AM44,Table2[Shot No.],Table2[x2],300)</f>
        <v>300</v>
      </c>
      <c r="AO44">
        <f>_xlfn.XLOOKUP(AM44,Table2[Shot No.],Table2[y2],300)</f>
        <v>300</v>
      </c>
    </row>
    <row r="45" spans="1:41" x14ac:dyDescent="0.3">
      <c r="A45">
        <v>2</v>
      </c>
      <c r="B45" t="s">
        <v>23</v>
      </c>
      <c r="C45">
        <v>37</v>
      </c>
      <c r="D45" t="s">
        <v>27</v>
      </c>
      <c r="E45">
        <v>71</v>
      </c>
      <c r="F45">
        <v>9</v>
      </c>
      <c r="G45" t="s">
        <v>25</v>
      </c>
      <c r="H45" t="s">
        <v>24</v>
      </c>
      <c r="I45" t="s">
        <v>15</v>
      </c>
      <c r="J45" t="s">
        <v>15</v>
      </c>
      <c r="K45">
        <v>35</v>
      </c>
      <c r="M45" t="s">
        <v>19</v>
      </c>
      <c r="N45" s="1">
        <v>44481</v>
      </c>
      <c r="O45">
        <f t="shared" si="1"/>
        <v>44</v>
      </c>
      <c r="P45" cm="1">
        <f t="array" ref="P45">_xlfn.XLOOKUP(Table2[[#This Row],[Date]]&amp;Table2[[#This Row],[Period]],Table3[Date]&amp;Table3[Period],Table3[Coordinate])*Table2[[#This Row],[X]]</f>
        <v>71</v>
      </c>
      <c r="Q45" cm="1">
        <f t="array" ref="Q45">_xlfn.XLOOKUP(Table2[[#This Row],[Date]]&amp;Table2[[#This Row],[Period]],Table3[Date]&amp;Table3[Period],Table3[Coordinate])*Table2[[#This Row],[Y]]</f>
        <v>9</v>
      </c>
      <c r="R45" s="2" cm="1">
        <f t="array" ref="R45">IFERROR(LARGE(_xlfn._xlws.FILTER(Table1[[F1]:[EN2]],IF(Table2[[#This Row],[F Line]]=Table1[[#Headers],[F1]:[EN2]],1,0))*Table1[No.]*IF(Table2[[#This Row],[Date]]=Table1[Date],1,0),1),0)</f>
        <v>37</v>
      </c>
      <c r="S45" s="2" cm="1">
        <f t="array" ref="S45">IFERROR(LARGE(_xlfn._xlws.FILTER(Table1[[F1]:[EN2]],IF(Table2[[#This Row],[F Line]]=Table1[[#Headers],[F1]:[EN2]],1,0))*Table1[No.]*IF(Table2[[#This Row],[Date]]=Table1[Date],1,0),2),0)</f>
        <v>11</v>
      </c>
      <c r="T45" s="2" cm="1">
        <f t="array" ref="T45">IFERROR(LARGE(_xlfn._xlws.FILTER(Table1[[F1]:[EN2]],IF(Table2[[#This Row],[F Line]]=Table1[[#Headers],[F1]:[EN2]],1,0))*Table1[No.]*IF(Table2[[#This Row],[Date]]=Table1[Date],1,0),3),0)</f>
        <v>10</v>
      </c>
      <c r="U45" s="2" cm="1">
        <f t="array" ref="U4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45" s="2" cm="1">
        <f t="array" ref="V4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45" s="2">
        <f>IF(Table2[[#This Row],[Type]]="Goal",1,0)</f>
        <v>0</v>
      </c>
      <c r="X45" s="2">
        <f>IF(OR(Table2[[#This Row],[Type]]="Goal",Table2[[#This Row],[Type]]="Shot"),1,0)</f>
        <v>0</v>
      </c>
      <c r="Y45" s="2">
        <f>IF(OR(Table2[[#This Row],[Type]]="Goal",Table2[[#This Row],[Type]]="Shot",Table2[[#This Row],[Type]]="Miss"),1,0)</f>
        <v>1</v>
      </c>
      <c r="Z45" s="2">
        <f>IF(OR(Table2[[#This Row],[Type]]="Goal",Table2[[#This Row],[Type]]="Shot",Table2[[#This Row],[Type]]="Miss",Table2[[#This Row],[Type]]="Block"),1,0)</f>
        <v>1</v>
      </c>
      <c r="AA45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45" s="2">
        <f>IF(Table2[[#This Row],[Player]]=Visualization!$AR$2,1,0)</f>
        <v>0</v>
      </c>
      <c r="AC45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45">
        <f>_xlfn.XLOOKUP(AE45,Table2[Shot No.],Table2[x2],300)</f>
        <v>300</v>
      </c>
      <c r="AG45">
        <f>_xlfn.XLOOKUP(AE45,Table2[Shot No.],Table2[y2],300)</f>
        <v>300</v>
      </c>
      <c r="AJ45">
        <f>_xlfn.XLOOKUP(AI45,Table2[Shot No.],Table2[x2],300)</f>
        <v>300</v>
      </c>
      <c r="AK45">
        <f>_xlfn.XLOOKUP(AI45,Table2[Shot No.],Table2[y2],300)</f>
        <v>300</v>
      </c>
      <c r="AN45">
        <f>_xlfn.XLOOKUP(AM45,Table2[Shot No.],Table2[x2],300)</f>
        <v>300</v>
      </c>
      <c r="AO45">
        <f>_xlfn.XLOOKUP(AM45,Table2[Shot No.],Table2[y2],300)</f>
        <v>300</v>
      </c>
    </row>
    <row r="46" spans="1:41" x14ac:dyDescent="0.3">
      <c r="A46">
        <v>2</v>
      </c>
      <c r="B46" t="s">
        <v>23</v>
      </c>
      <c r="C46">
        <v>11</v>
      </c>
      <c r="D46" t="s">
        <v>28</v>
      </c>
      <c r="E46">
        <v>72</v>
      </c>
      <c r="F46">
        <v>2</v>
      </c>
      <c r="G46" t="s">
        <v>25</v>
      </c>
      <c r="H46" t="s">
        <v>18</v>
      </c>
      <c r="I46">
        <v>37</v>
      </c>
      <c r="J46">
        <v>10</v>
      </c>
      <c r="K46">
        <v>35</v>
      </c>
      <c r="M46" t="s">
        <v>19</v>
      </c>
      <c r="N46" s="1">
        <v>44481</v>
      </c>
      <c r="O46">
        <f t="shared" si="1"/>
        <v>45</v>
      </c>
      <c r="P46" cm="1">
        <f t="array" ref="P46">_xlfn.XLOOKUP(Table2[[#This Row],[Date]]&amp;Table2[[#This Row],[Period]],Table3[Date]&amp;Table3[Period],Table3[Coordinate])*Table2[[#This Row],[X]]</f>
        <v>72</v>
      </c>
      <c r="Q46" cm="1">
        <f t="array" ref="Q46">_xlfn.XLOOKUP(Table2[[#This Row],[Date]]&amp;Table2[[#This Row],[Period]],Table3[Date]&amp;Table3[Period],Table3[Coordinate])*Table2[[#This Row],[Y]]</f>
        <v>2</v>
      </c>
      <c r="R46" s="2" cm="1">
        <f t="array" ref="R46">IFERROR(LARGE(_xlfn._xlws.FILTER(Table1[[F1]:[EN2]],IF(Table2[[#This Row],[F Line]]=Table1[[#Headers],[F1]:[EN2]],1,0))*Table1[No.]*IF(Table2[[#This Row],[Date]]=Table1[Date],1,0),1),0)</f>
        <v>37</v>
      </c>
      <c r="S46" s="2" cm="1">
        <f t="array" ref="S46">IFERROR(LARGE(_xlfn._xlws.FILTER(Table1[[F1]:[EN2]],IF(Table2[[#This Row],[F Line]]=Table1[[#Headers],[F1]:[EN2]],1,0))*Table1[No.]*IF(Table2[[#This Row],[Date]]=Table1[Date],1,0),2),0)</f>
        <v>11</v>
      </c>
      <c r="T46" s="2" cm="1">
        <f t="array" ref="T46">IFERROR(LARGE(_xlfn._xlws.FILTER(Table1[[F1]:[EN2]],IF(Table2[[#This Row],[F Line]]=Table1[[#Headers],[F1]:[EN2]],1,0))*Table1[No.]*IF(Table2[[#This Row],[Date]]=Table1[Date],1,0),3),0)</f>
        <v>10</v>
      </c>
      <c r="U46" s="2" cm="1">
        <f t="array" ref="U4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46" s="2" cm="1">
        <f t="array" ref="V4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46" s="2">
        <f>IF(Table2[[#This Row],[Type]]="Goal",1,0)</f>
        <v>1</v>
      </c>
      <c r="X46" s="2">
        <f>IF(OR(Table2[[#This Row],[Type]]="Goal",Table2[[#This Row],[Type]]="Shot"),1,0)</f>
        <v>1</v>
      </c>
      <c r="Y46" s="2">
        <f>IF(OR(Table2[[#This Row],[Type]]="Goal",Table2[[#This Row],[Type]]="Shot",Table2[[#This Row],[Type]]="Miss"),1,0)</f>
        <v>1</v>
      </c>
      <c r="Z46" s="2">
        <f>IF(OR(Table2[[#This Row],[Type]]="Goal",Table2[[#This Row],[Type]]="Shot",Table2[[#This Row],[Type]]="Miss",Table2[[#This Row],[Type]]="Block"),1,0)</f>
        <v>1</v>
      </c>
      <c r="AA46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46" s="2">
        <f>IF(Table2[[#This Row],[Player]]=Visualization!$AR$2,1,0)</f>
        <v>0</v>
      </c>
      <c r="AC46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46">
        <f>_xlfn.XLOOKUP(AE46,Table2[Shot No.],Table2[x2],300)</f>
        <v>300</v>
      </c>
      <c r="AG46">
        <f>_xlfn.XLOOKUP(AE46,Table2[Shot No.],Table2[y2],300)</f>
        <v>300</v>
      </c>
      <c r="AJ46">
        <f>_xlfn.XLOOKUP(AI46,Table2[Shot No.],Table2[x2],300)</f>
        <v>300</v>
      </c>
      <c r="AK46">
        <f>_xlfn.XLOOKUP(AI46,Table2[Shot No.],Table2[y2],300)</f>
        <v>300</v>
      </c>
      <c r="AN46">
        <f>_xlfn.XLOOKUP(AM46,Table2[Shot No.],Table2[x2],300)</f>
        <v>300</v>
      </c>
      <c r="AO46">
        <f>_xlfn.XLOOKUP(AM46,Table2[Shot No.],Table2[y2],300)</f>
        <v>300</v>
      </c>
    </row>
    <row r="47" spans="1:41" x14ac:dyDescent="0.3">
      <c r="A47">
        <v>2</v>
      </c>
      <c r="B47" t="s">
        <v>14</v>
      </c>
      <c r="C47" t="s">
        <v>15</v>
      </c>
      <c r="D47" t="s">
        <v>16</v>
      </c>
      <c r="E47">
        <v>-80</v>
      </c>
      <c r="F47">
        <v>4</v>
      </c>
      <c r="G47" t="s">
        <v>21</v>
      </c>
      <c r="H47" t="s">
        <v>22</v>
      </c>
      <c r="I47" t="s">
        <v>15</v>
      </c>
      <c r="J47" t="s">
        <v>15</v>
      </c>
      <c r="K47">
        <v>35</v>
      </c>
      <c r="M47" t="s">
        <v>19</v>
      </c>
      <c r="N47" s="1">
        <v>44481</v>
      </c>
      <c r="O47">
        <f t="shared" si="1"/>
        <v>46</v>
      </c>
      <c r="P47" cm="1">
        <f t="array" ref="P47">_xlfn.XLOOKUP(Table2[[#This Row],[Date]]&amp;Table2[[#This Row],[Period]],Table3[Date]&amp;Table3[Period],Table3[Coordinate])*Table2[[#This Row],[X]]</f>
        <v>-80</v>
      </c>
      <c r="Q47" cm="1">
        <f t="array" ref="Q47">_xlfn.XLOOKUP(Table2[[#This Row],[Date]]&amp;Table2[[#This Row],[Period]],Table3[Date]&amp;Table3[Period],Table3[Coordinate])*Table2[[#This Row],[Y]]</f>
        <v>4</v>
      </c>
      <c r="R47" s="2" cm="1">
        <f t="array" ref="R47">IFERROR(LARGE(_xlfn._xlws.FILTER(Table1[[F1]:[EN2]],IF(Table2[[#This Row],[F Line]]=Table1[[#Headers],[F1]:[EN2]],1,0))*Table1[No.]*IF(Table2[[#This Row],[Date]]=Table1[Date],1,0),1),0)</f>
        <v>53</v>
      </c>
      <c r="S47" s="2" cm="1">
        <f t="array" ref="S47">IFERROR(LARGE(_xlfn._xlws.FILTER(Table1[[F1]:[EN2]],IF(Table2[[#This Row],[F Line]]=Table1[[#Headers],[F1]:[EN2]],1,0))*Table1[No.]*IF(Table2[[#This Row],[Date]]=Table1[Date],1,0),2),0)</f>
        <v>23</v>
      </c>
      <c r="T47" s="2" cm="1">
        <f t="array" ref="T47">IFERROR(LARGE(_xlfn._xlws.FILTER(Table1[[F1]:[EN2]],IF(Table2[[#This Row],[F Line]]=Table1[[#Headers],[F1]:[EN2]],1,0))*Table1[No.]*IF(Table2[[#This Row],[Date]]=Table1[Date],1,0),3),0)</f>
        <v>12</v>
      </c>
      <c r="U47" s="2" cm="1">
        <f t="array" ref="U4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47" s="2" cm="1">
        <f t="array" ref="V4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47" s="2">
        <f>IF(Table2[[#This Row],[Type]]="Goal",1,0)</f>
        <v>0</v>
      </c>
      <c r="X47" s="2">
        <f>IF(OR(Table2[[#This Row],[Type]]="Goal",Table2[[#This Row],[Type]]="Shot"),1,0)</f>
        <v>1</v>
      </c>
      <c r="Y47" s="2">
        <f>IF(OR(Table2[[#This Row],[Type]]="Goal",Table2[[#This Row],[Type]]="Shot",Table2[[#This Row],[Type]]="Miss"),1,0)</f>
        <v>1</v>
      </c>
      <c r="Z47" s="2">
        <f>IF(OR(Table2[[#This Row],[Type]]="Goal",Table2[[#This Row],[Type]]="Shot",Table2[[#This Row],[Type]]="Miss",Table2[[#This Row],[Type]]="Block"),1,0)</f>
        <v>1</v>
      </c>
      <c r="AA47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47" s="2">
        <f>IF(Table2[[#This Row],[Player]]=Visualization!$AR$2,1,0)</f>
        <v>0</v>
      </c>
      <c r="AC47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47">
        <f>_xlfn.XLOOKUP(AE47,Table2[Shot No.],Table2[x2],300)</f>
        <v>300</v>
      </c>
      <c r="AG47">
        <f>_xlfn.XLOOKUP(AE47,Table2[Shot No.],Table2[y2],300)</f>
        <v>300</v>
      </c>
      <c r="AJ47">
        <f>_xlfn.XLOOKUP(AI47,Table2[Shot No.],Table2[x2],300)</f>
        <v>300</v>
      </c>
      <c r="AK47">
        <f>_xlfn.XLOOKUP(AI47,Table2[Shot No.],Table2[y2],300)</f>
        <v>300</v>
      </c>
      <c r="AN47">
        <f>_xlfn.XLOOKUP(AM47,Table2[Shot No.],Table2[x2],300)</f>
        <v>300</v>
      </c>
      <c r="AO47">
        <f>_xlfn.XLOOKUP(AM47,Table2[Shot No.],Table2[y2],300)</f>
        <v>300</v>
      </c>
    </row>
    <row r="48" spans="1:41" x14ac:dyDescent="0.3">
      <c r="A48">
        <v>2</v>
      </c>
      <c r="B48" t="s">
        <v>14</v>
      </c>
      <c r="C48" t="s">
        <v>15</v>
      </c>
      <c r="D48" t="s">
        <v>27</v>
      </c>
      <c r="E48">
        <v>-37</v>
      </c>
      <c r="F48">
        <v>-19</v>
      </c>
      <c r="G48" t="s">
        <v>21</v>
      </c>
      <c r="H48" t="s">
        <v>22</v>
      </c>
      <c r="I48" t="s">
        <v>15</v>
      </c>
      <c r="J48" t="s">
        <v>15</v>
      </c>
      <c r="K48">
        <v>35</v>
      </c>
      <c r="M48" t="s">
        <v>19</v>
      </c>
      <c r="N48" s="1">
        <v>44481</v>
      </c>
      <c r="O48">
        <f t="shared" si="1"/>
        <v>47</v>
      </c>
      <c r="P48" cm="1">
        <f t="array" ref="P48">_xlfn.XLOOKUP(Table2[[#This Row],[Date]]&amp;Table2[[#This Row],[Period]],Table3[Date]&amp;Table3[Period],Table3[Coordinate])*Table2[[#This Row],[X]]</f>
        <v>-37</v>
      </c>
      <c r="Q48" cm="1">
        <f t="array" ref="Q48">_xlfn.XLOOKUP(Table2[[#This Row],[Date]]&amp;Table2[[#This Row],[Period]],Table3[Date]&amp;Table3[Period],Table3[Coordinate])*Table2[[#This Row],[Y]]</f>
        <v>-19</v>
      </c>
      <c r="R48" s="2" cm="1">
        <f t="array" ref="R48">IFERROR(LARGE(_xlfn._xlws.FILTER(Table1[[F1]:[EN2]],IF(Table2[[#This Row],[F Line]]=Table1[[#Headers],[F1]:[EN2]],1,0))*Table1[No.]*IF(Table2[[#This Row],[Date]]=Table1[Date],1,0),1),0)</f>
        <v>53</v>
      </c>
      <c r="S48" s="2" cm="1">
        <f t="array" ref="S48">IFERROR(LARGE(_xlfn._xlws.FILTER(Table1[[F1]:[EN2]],IF(Table2[[#This Row],[F Line]]=Table1[[#Headers],[F1]:[EN2]],1,0))*Table1[No.]*IF(Table2[[#This Row],[Date]]=Table1[Date],1,0),2),0)</f>
        <v>23</v>
      </c>
      <c r="T48" s="2" cm="1">
        <f t="array" ref="T48">IFERROR(LARGE(_xlfn._xlws.FILTER(Table1[[F1]:[EN2]],IF(Table2[[#This Row],[F Line]]=Table1[[#Headers],[F1]:[EN2]],1,0))*Table1[No.]*IF(Table2[[#This Row],[Date]]=Table1[Date],1,0),3),0)</f>
        <v>12</v>
      </c>
      <c r="U48" s="2" cm="1">
        <f t="array" ref="U4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48" s="2" cm="1">
        <f t="array" ref="V4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48" s="2">
        <f>IF(Table2[[#This Row],[Type]]="Goal",1,0)</f>
        <v>0</v>
      </c>
      <c r="X48" s="2">
        <f>IF(OR(Table2[[#This Row],[Type]]="Goal",Table2[[#This Row],[Type]]="Shot"),1,0)</f>
        <v>0</v>
      </c>
      <c r="Y48" s="2">
        <f>IF(OR(Table2[[#This Row],[Type]]="Goal",Table2[[#This Row],[Type]]="Shot",Table2[[#This Row],[Type]]="Miss"),1,0)</f>
        <v>1</v>
      </c>
      <c r="Z48" s="2">
        <f>IF(OR(Table2[[#This Row],[Type]]="Goal",Table2[[#This Row],[Type]]="Shot",Table2[[#This Row],[Type]]="Miss",Table2[[#This Row],[Type]]="Block"),1,0)</f>
        <v>1</v>
      </c>
      <c r="AA48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48" s="2">
        <f>IF(Table2[[#This Row],[Player]]=Visualization!$AR$2,1,0)</f>
        <v>0</v>
      </c>
      <c r="AC48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48">
        <f>_xlfn.XLOOKUP(AE48,Table2[Shot No.],Table2[x2],300)</f>
        <v>300</v>
      </c>
      <c r="AG48">
        <f>_xlfn.XLOOKUP(AE48,Table2[Shot No.],Table2[y2],300)</f>
        <v>300</v>
      </c>
      <c r="AJ48">
        <f>_xlfn.XLOOKUP(AI48,Table2[Shot No.],Table2[x2],300)</f>
        <v>300</v>
      </c>
      <c r="AK48">
        <f>_xlfn.XLOOKUP(AI48,Table2[Shot No.],Table2[y2],300)</f>
        <v>300</v>
      </c>
      <c r="AN48">
        <f>_xlfn.XLOOKUP(AM48,Table2[Shot No.],Table2[x2],300)</f>
        <v>300</v>
      </c>
      <c r="AO48">
        <f>_xlfn.XLOOKUP(AM48,Table2[Shot No.],Table2[y2],300)</f>
        <v>300</v>
      </c>
    </row>
    <row r="49" spans="1:41" x14ac:dyDescent="0.3">
      <c r="A49">
        <v>2</v>
      </c>
      <c r="B49" t="s">
        <v>14</v>
      </c>
      <c r="C49" t="s">
        <v>15</v>
      </c>
      <c r="D49" t="s">
        <v>16</v>
      </c>
      <c r="E49">
        <v>31</v>
      </c>
      <c r="F49">
        <v>-20</v>
      </c>
      <c r="G49" t="s">
        <v>17</v>
      </c>
      <c r="H49" t="s">
        <v>18</v>
      </c>
      <c r="I49" t="s">
        <v>15</v>
      </c>
      <c r="J49" t="s">
        <v>15</v>
      </c>
      <c r="K49">
        <v>35</v>
      </c>
      <c r="M49" t="s">
        <v>19</v>
      </c>
      <c r="N49" s="1">
        <v>44481</v>
      </c>
      <c r="O49">
        <f t="shared" si="1"/>
        <v>48</v>
      </c>
      <c r="P49" cm="1">
        <f t="array" ref="P49">_xlfn.XLOOKUP(Table2[[#This Row],[Date]]&amp;Table2[[#This Row],[Period]],Table3[Date]&amp;Table3[Period],Table3[Coordinate])*Table2[[#This Row],[X]]</f>
        <v>31</v>
      </c>
      <c r="Q49" cm="1">
        <f t="array" ref="Q49">_xlfn.XLOOKUP(Table2[[#This Row],[Date]]&amp;Table2[[#This Row],[Period]],Table3[Date]&amp;Table3[Period],Table3[Coordinate])*Table2[[#This Row],[Y]]</f>
        <v>-20</v>
      </c>
      <c r="R49" s="2" cm="1">
        <f t="array" ref="R49">IFERROR(LARGE(_xlfn._xlws.FILTER(Table1[[F1]:[EN2]],IF(Table2[[#This Row],[F Line]]=Table1[[#Headers],[F1]:[EN2]],1,0))*Table1[No.]*IF(Table2[[#This Row],[Date]]=Table1[Date],1,0),1),0)</f>
        <v>71</v>
      </c>
      <c r="S49" s="2" cm="1">
        <f t="array" ref="S49">IFERROR(LARGE(_xlfn._xlws.FILTER(Table1[[F1]:[EN2]],IF(Table2[[#This Row],[F Line]]=Table1[[#Headers],[F1]:[EN2]],1,0))*Table1[No.]*IF(Table2[[#This Row],[Date]]=Table1[Date],1,0),2),0)</f>
        <v>24</v>
      </c>
      <c r="T49" s="2" cm="1">
        <f t="array" ref="T49">IFERROR(LARGE(_xlfn._xlws.FILTER(Table1[[F1]:[EN2]],IF(Table2[[#This Row],[F Line]]=Table1[[#Headers],[F1]:[EN2]],1,0))*Table1[No.]*IF(Table2[[#This Row],[Date]]=Table1[Date],1,0),3),0)</f>
        <v>16</v>
      </c>
      <c r="U49" s="2" cm="1">
        <f t="array" ref="U4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49" s="2" cm="1">
        <f t="array" ref="V4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49" s="2">
        <f>IF(Table2[[#This Row],[Type]]="Goal",1,0)</f>
        <v>0</v>
      </c>
      <c r="X49" s="2">
        <f>IF(OR(Table2[[#This Row],[Type]]="Goal",Table2[[#This Row],[Type]]="Shot"),1,0)</f>
        <v>1</v>
      </c>
      <c r="Y49" s="2">
        <f>IF(OR(Table2[[#This Row],[Type]]="Goal",Table2[[#This Row],[Type]]="Shot",Table2[[#This Row],[Type]]="Miss"),1,0)</f>
        <v>1</v>
      </c>
      <c r="Z49" s="2">
        <f>IF(OR(Table2[[#This Row],[Type]]="Goal",Table2[[#This Row],[Type]]="Shot",Table2[[#This Row],[Type]]="Miss",Table2[[#This Row],[Type]]="Block"),1,0)</f>
        <v>1</v>
      </c>
      <c r="AA49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49" s="2">
        <f>IF(Table2[[#This Row],[Player]]=Visualization!$AR$2,1,0)</f>
        <v>0</v>
      </c>
      <c r="AC49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49">
        <f>_xlfn.XLOOKUP(AE49,Table2[Shot No.],Table2[x2],300)</f>
        <v>300</v>
      </c>
      <c r="AG49">
        <f>_xlfn.XLOOKUP(AE49,Table2[Shot No.],Table2[y2],300)</f>
        <v>300</v>
      </c>
      <c r="AJ49">
        <f>_xlfn.XLOOKUP(AI49,Table2[Shot No.],Table2[x2],300)</f>
        <v>300</v>
      </c>
      <c r="AK49">
        <f>_xlfn.XLOOKUP(AI49,Table2[Shot No.],Table2[y2],300)</f>
        <v>300</v>
      </c>
      <c r="AN49">
        <f>_xlfn.XLOOKUP(AM49,Table2[Shot No.],Table2[x2],300)</f>
        <v>300</v>
      </c>
      <c r="AO49">
        <f>_xlfn.XLOOKUP(AM49,Table2[Shot No.],Table2[y2],300)</f>
        <v>300</v>
      </c>
    </row>
    <row r="50" spans="1:41" x14ac:dyDescent="0.3">
      <c r="A50">
        <v>2</v>
      </c>
      <c r="B50" t="s">
        <v>23</v>
      </c>
      <c r="C50">
        <v>17</v>
      </c>
      <c r="D50" t="s">
        <v>27</v>
      </c>
      <c r="E50">
        <v>76</v>
      </c>
      <c r="F50">
        <v>23</v>
      </c>
      <c r="G50" t="s">
        <v>26</v>
      </c>
      <c r="H50" t="s">
        <v>18</v>
      </c>
      <c r="I50" t="s">
        <v>15</v>
      </c>
      <c r="J50" t="s">
        <v>15</v>
      </c>
      <c r="K50">
        <v>35</v>
      </c>
      <c r="M50" t="s">
        <v>19</v>
      </c>
      <c r="N50" s="1">
        <v>44481</v>
      </c>
      <c r="O50">
        <f t="shared" si="1"/>
        <v>49</v>
      </c>
      <c r="P50" cm="1">
        <f t="array" ref="P50">_xlfn.XLOOKUP(Table2[[#This Row],[Date]]&amp;Table2[[#This Row],[Period]],Table3[Date]&amp;Table3[Period],Table3[Coordinate])*Table2[[#This Row],[X]]</f>
        <v>76</v>
      </c>
      <c r="Q50" cm="1">
        <f t="array" ref="Q50">_xlfn.XLOOKUP(Table2[[#This Row],[Date]]&amp;Table2[[#This Row],[Period]],Table3[Date]&amp;Table3[Period],Table3[Coordinate])*Table2[[#This Row],[Y]]</f>
        <v>23</v>
      </c>
      <c r="R50" s="2" cm="1">
        <f t="array" ref="R50">IFERROR(LARGE(_xlfn._xlws.FILTER(Table1[[F1]:[EN2]],IF(Table2[[#This Row],[F Line]]=Table1[[#Headers],[F1]:[EN2]],1,0))*Table1[No.]*IF(Table2[[#This Row],[Date]]=Table1[Date],1,0),1),0)</f>
        <v>77</v>
      </c>
      <c r="S50" s="2" cm="1">
        <f t="array" ref="S50">IFERROR(LARGE(_xlfn._xlws.FILTER(Table1[[F1]:[EN2]],IF(Table2[[#This Row],[F Line]]=Table1[[#Headers],[F1]:[EN2]],1,0))*Table1[No.]*IF(Table2[[#This Row],[Date]]=Table1[Date],1,0),2),0)</f>
        <v>43</v>
      </c>
      <c r="T50" s="2" cm="1">
        <f t="array" ref="T50">IFERROR(LARGE(_xlfn._xlws.FILTER(Table1[[F1]:[EN2]],IF(Table2[[#This Row],[F Line]]=Table1[[#Headers],[F1]:[EN2]],1,0))*Table1[No.]*IF(Table2[[#This Row],[Date]]=Table1[Date],1,0),3),0)</f>
        <v>17</v>
      </c>
      <c r="U50" s="2" cm="1">
        <f t="array" ref="U5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50" s="2" cm="1">
        <f t="array" ref="V5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50" s="2">
        <f>IF(Table2[[#This Row],[Type]]="Goal",1,0)</f>
        <v>0</v>
      </c>
      <c r="X50" s="2">
        <f>IF(OR(Table2[[#This Row],[Type]]="Goal",Table2[[#This Row],[Type]]="Shot"),1,0)</f>
        <v>0</v>
      </c>
      <c r="Y50" s="2">
        <f>IF(OR(Table2[[#This Row],[Type]]="Goal",Table2[[#This Row],[Type]]="Shot",Table2[[#This Row],[Type]]="Miss"),1,0)</f>
        <v>1</v>
      </c>
      <c r="Z50" s="2">
        <f>IF(OR(Table2[[#This Row],[Type]]="Goal",Table2[[#This Row],[Type]]="Shot",Table2[[#This Row],[Type]]="Miss",Table2[[#This Row],[Type]]="Block"),1,0)</f>
        <v>1</v>
      </c>
      <c r="AA50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50" s="2">
        <f>IF(Table2[[#This Row],[Player]]=Visualization!$AR$2,1,0)</f>
        <v>0</v>
      </c>
      <c r="AC50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50">
        <f>_xlfn.XLOOKUP(AE50,Table2[Shot No.],Table2[x2],300)</f>
        <v>300</v>
      </c>
      <c r="AG50">
        <f>_xlfn.XLOOKUP(AE50,Table2[Shot No.],Table2[y2],300)</f>
        <v>300</v>
      </c>
      <c r="AJ50">
        <f>_xlfn.XLOOKUP(AI50,Table2[Shot No.],Table2[x2],300)</f>
        <v>300</v>
      </c>
      <c r="AK50">
        <f>_xlfn.XLOOKUP(AI50,Table2[Shot No.],Table2[y2],300)</f>
        <v>300</v>
      </c>
      <c r="AN50">
        <f>_xlfn.XLOOKUP(AM50,Table2[Shot No.],Table2[x2],300)</f>
        <v>300</v>
      </c>
      <c r="AO50">
        <f>_xlfn.XLOOKUP(AM50,Table2[Shot No.],Table2[y2],300)</f>
        <v>300</v>
      </c>
    </row>
    <row r="51" spans="1:41" x14ac:dyDescent="0.3">
      <c r="A51">
        <v>2</v>
      </c>
      <c r="B51" t="s">
        <v>14</v>
      </c>
      <c r="C51" t="s">
        <v>15</v>
      </c>
      <c r="D51" t="s">
        <v>16</v>
      </c>
      <c r="E51">
        <v>-37</v>
      </c>
      <c r="F51">
        <v>-14</v>
      </c>
      <c r="G51" t="s">
        <v>26</v>
      </c>
      <c r="H51" t="s">
        <v>18</v>
      </c>
      <c r="I51" t="s">
        <v>15</v>
      </c>
      <c r="J51" t="s">
        <v>15</v>
      </c>
      <c r="K51">
        <v>35</v>
      </c>
      <c r="M51" t="s">
        <v>19</v>
      </c>
      <c r="N51" s="1">
        <v>44481</v>
      </c>
      <c r="O51">
        <f t="shared" si="1"/>
        <v>50</v>
      </c>
      <c r="P51" cm="1">
        <f t="array" ref="P51">_xlfn.XLOOKUP(Table2[[#This Row],[Date]]&amp;Table2[[#This Row],[Period]],Table3[Date]&amp;Table3[Period],Table3[Coordinate])*Table2[[#This Row],[X]]</f>
        <v>-37</v>
      </c>
      <c r="Q51" cm="1">
        <f t="array" ref="Q51">_xlfn.XLOOKUP(Table2[[#This Row],[Date]]&amp;Table2[[#This Row],[Period]],Table3[Date]&amp;Table3[Period],Table3[Coordinate])*Table2[[#This Row],[Y]]</f>
        <v>-14</v>
      </c>
      <c r="R51" s="2" cm="1">
        <f t="array" ref="R51">IFERROR(LARGE(_xlfn._xlws.FILTER(Table1[[F1]:[EN2]],IF(Table2[[#This Row],[F Line]]=Table1[[#Headers],[F1]:[EN2]],1,0))*Table1[No.]*IF(Table2[[#This Row],[Date]]=Table1[Date],1,0),1),0)</f>
        <v>77</v>
      </c>
      <c r="S51" s="2" cm="1">
        <f t="array" ref="S51">IFERROR(LARGE(_xlfn._xlws.FILTER(Table1[[F1]:[EN2]],IF(Table2[[#This Row],[F Line]]=Table1[[#Headers],[F1]:[EN2]],1,0))*Table1[No.]*IF(Table2[[#This Row],[Date]]=Table1[Date],1,0),2),0)</f>
        <v>43</v>
      </c>
      <c r="T51" s="2" cm="1">
        <f t="array" ref="T51">IFERROR(LARGE(_xlfn._xlws.FILTER(Table1[[F1]:[EN2]],IF(Table2[[#This Row],[F Line]]=Table1[[#Headers],[F1]:[EN2]],1,0))*Table1[No.]*IF(Table2[[#This Row],[Date]]=Table1[Date],1,0),3),0)</f>
        <v>17</v>
      </c>
      <c r="U51" s="2" cm="1">
        <f t="array" ref="U5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51" s="2" cm="1">
        <f t="array" ref="V5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51" s="2">
        <f>IF(Table2[[#This Row],[Type]]="Goal",1,0)</f>
        <v>0</v>
      </c>
      <c r="X51" s="2">
        <f>IF(OR(Table2[[#This Row],[Type]]="Goal",Table2[[#This Row],[Type]]="Shot"),1,0)</f>
        <v>1</v>
      </c>
      <c r="Y51" s="2">
        <f>IF(OR(Table2[[#This Row],[Type]]="Goal",Table2[[#This Row],[Type]]="Shot",Table2[[#This Row],[Type]]="Miss"),1,0)</f>
        <v>1</v>
      </c>
      <c r="Z51" s="2">
        <f>IF(OR(Table2[[#This Row],[Type]]="Goal",Table2[[#This Row],[Type]]="Shot",Table2[[#This Row],[Type]]="Miss",Table2[[#This Row],[Type]]="Block"),1,0)</f>
        <v>1</v>
      </c>
      <c r="AA51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51" s="2">
        <f>IF(Table2[[#This Row],[Player]]=Visualization!$AR$2,1,0)</f>
        <v>0</v>
      </c>
      <c r="AC51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51">
        <f>_xlfn.XLOOKUP(AE51,Table2[Shot No.],Table2[x2],300)</f>
        <v>300</v>
      </c>
      <c r="AG51">
        <f>_xlfn.XLOOKUP(AE51,Table2[Shot No.],Table2[y2],300)</f>
        <v>300</v>
      </c>
      <c r="AJ51">
        <f>_xlfn.XLOOKUP(AI51,Table2[Shot No.],Table2[x2],300)</f>
        <v>300</v>
      </c>
      <c r="AK51">
        <f>_xlfn.XLOOKUP(AI51,Table2[Shot No.],Table2[y2],300)</f>
        <v>300</v>
      </c>
      <c r="AN51">
        <f>_xlfn.XLOOKUP(AM51,Table2[Shot No.],Table2[x2],300)</f>
        <v>300</v>
      </c>
      <c r="AO51">
        <f>_xlfn.XLOOKUP(AM51,Table2[Shot No.],Table2[y2],300)</f>
        <v>300</v>
      </c>
    </row>
    <row r="52" spans="1:41" x14ac:dyDescent="0.3">
      <c r="A52">
        <v>2</v>
      </c>
      <c r="B52" t="s">
        <v>23</v>
      </c>
      <c r="C52">
        <v>71</v>
      </c>
      <c r="D52" t="s">
        <v>16</v>
      </c>
      <c r="E52">
        <v>57</v>
      </c>
      <c r="F52">
        <v>29</v>
      </c>
      <c r="G52" t="s">
        <v>17</v>
      </c>
      <c r="H52" t="s">
        <v>24</v>
      </c>
      <c r="I52" t="s">
        <v>15</v>
      </c>
      <c r="J52" t="s">
        <v>15</v>
      </c>
      <c r="K52">
        <v>35</v>
      </c>
      <c r="M52" t="s">
        <v>19</v>
      </c>
      <c r="N52" s="1">
        <v>44481</v>
      </c>
      <c r="O52">
        <f t="shared" si="1"/>
        <v>51</v>
      </c>
      <c r="P52" cm="1">
        <f t="array" ref="P52">_xlfn.XLOOKUP(Table2[[#This Row],[Date]]&amp;Table2[[#This Row],[Period]],Table3[Date]&amp;Table3[Period],Table3[Coordinate])*Table2[[#This Row],[X]]</f>
        <v>57</v>
      </c>
      <c r="Q52" cm="1">
        <f t="array" ref="Q52">_xlfn.XLOOKUP(Table2[[#This Row],[Date]]&amp;Table2[[#This Row],[Period]],Table3[Date]&amp;Table3[Period],Table3[Coordinate])*Table2[[#This Row],[Y]]</f>
        <v>29</v>
      </c>
      <c r="R52" s="2" cm="1">
        <f t="array" ref="R52">IFERROR(LARGE(_xlfn._xlws.FILTER(Table1[[F1]:[EN2]],IF(Table2[[#This Row],[F Line]]=Table1[[#Headers],[F1]:[EN2]],1,0))*Table1[No.]*IF(Table2[[#This Row],[Date]]=Table1[Date],1,0),1),0)</f>
        <v>71</v>
      </c>
      <c r="S52" s="2" cm="1">
        <f t="array" ref="S52">IFERROR(LARGE(_xlfn._xlws.FILTER(Table1[[F1]:[EN2]],IF(Table2[[#This Row],[F Line]]=Table1[[#Headers],[F1]:[EN2]],1,0))*Table1[No.]*IF(Table2[[#This Row],[Date]]=Table1[Date],1,0),2),0)</f>
        <v>24</v>
      </c>
      <c r="T52" s="2" cm="1">
        <f t="array" ref="T52">IFERROR(LARGE(_xlfn._xlws.FILTER(Table1[[F1]:[EN2]],IF(Table2[[#This Row],[F Line]]=Table1[[#Headers],[F1]:[EN2]],1,0))*Table1[No.]*IF(Table2[[#This Row],[Date]]=Table1[Date],1,0),3),0)</f>
        <v>16</v>
      </c>
      <c r="U52" s="2" cm="1">
        <f t="array" ref="U5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52" s="2" cm="1">
        <f t="array" ref="V5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52" s="2">
        <f>IF(Table2[[#This Row],[Type]]="Goal",1,0)</f>
        <v>0</v>
      </c>
      <c r="X52" s="2">
        <f>IF(OR(Table2[[#This Row],[Type]]="Goal",Table2[[#This Row],[Type]]="Shot"),1,0)</f>
        <v>1</v>
      </c>
      <c r="Y52" s="2">
        <f>IF(OR(Table2[[#This Row],[Type]]="Goal",Table2[[#This Row],[Type]]="Shot",Table2[[#This Row],[Type]]="Miss"),1,0)</f>
        <v>1</v>
      </c>
      <c r="Z52" s="2">
        <f>IF(OR(Table2[[#This Row],[Type]]="Goal",Table2[[#This Row],[Type]]="Shot",Table2[[#This Row],[Type]]="Miss",Table2[[#This Row],[Type]]="Block"),1,0)</f>
        <v>1</v>
      </c>
      <c r="AA52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52" s="2">
        <f>IF(Table2[[#This Row],[Player]]=Visualization!$AR$2,1,0)</f>
        <v>0</v>
      </c>
      <c r="AC52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52">
        <f>_xlfn.XLOOKUP(AE52,Table2[Shot No.],Table2[x2],300)</f>
        <v>300</v>
      </c>
      <c r="AG52">
        <f>_xlfn.XLOOKUP(AE52,Table2[Shot No.],Table2[y2],300)</f>
        <v>300</v>
      </c>
      <c r="AJ52">
        <f>_xlfn.XLOOKUP(AI52,Table2[Shot No.],Table2[x2],300)</f>
        <v>300</v>
      </c>
      <c r="AK52">
        <f>_xlfn.XLOOKUP(AI52,Table2[Shot No.],Table2[y2],300)</f>
        <v>300</v>
      </c>
      <c r="AN52">
        <f>_xlfn.XLOOKUP(AM52,Table2[Shot No.],Table2[x2],300)</f>
        <v>300</v>
      </c>
      <c r="AO52">
        <f>_xlfn.XLOOKUP(AM52,Table2[Shot No.],Table2[y2],300)</f>
        <v>300</v>
      </c>
    </row>
    <row r="53" spans="1:41" x14ac:dyDescent="0.3">
      <c r="A53">
        <v>2</v>
      </c>
      <c r="B53" t="s">
        <v>14</v>
      </c>
      <c r="C53" t="s">
        <v>15</v>
      </c>
      <c r="D53" t="s">
        <v>27</v>
      </c>
      <c r="E53">
        <v>-45</v>
      </c>
      <c r="F53">
        <v>9</v>
      </c>
      <c r="G53" t="s">
        <v>17</v>
      </c>
      <c r="H53" t="s">
        <v>24</v>
      </c>
      <c r="I53" t="s">
        <v>15</v>
      </c>
      <c r="J53" t="s">
        <v>15</v>
      </c>
      <c r="K53">
        <v>35</v>
      </c>
      <c r="M53" t="s">
        <v>19</v>
      </c>
      <c r="N53" s="1">
        <v>44481</v>
      </c>
      <c r="O53">
        <f t="shared" si="1"/>
        <v>52</v>
      </c>
      <c r="P53" cm="1">
        <f t="array" ref="P53">_xlfn.XLOOKUP(Table2[[#This Row],[Date]]&amp;Table2[[#This Row],[Period]],Table3[Date]&amp;Table3[Period],Table3[Coordinate])*Table2[[#This Row],[X]]</f>
        <v>-45</v>
      </c>
      <c r="Q53" cm="1">
        <f t="array" ref="Q53">_xlfn.XLOOKUP(Table2[[#This Row],[Date]]&amp;Table2[[#This Row],[Period]],Table3[Date]&amp;Table3[Period],Table3[Coordinate])*Table2[[#This Row],[Y]]</f>
        <v>9</v>
      </c>
      <c r="R53" s="2" cm="1">
        <f t="array" ref="R53">IFERROR(LARGE(_xlfn._xlws.FILTER(Table1[[F1]:[EN2]],IF(Table2[[#This Row],[F Line]]=Table1[[#Headers],[F1]:[EN2]],1,0))*Table1[No.]*IF(Table2[[#This Row],[Date]]=Table1[Date],1,0),1),0)</f>
        <v>71</v>
      </c>
      <c r="S53" s="2" cm="1">
        <f t="array" ref="S53">IFERROR(LARGE(_xlfn._xlws.FILTER(Table1[[F1]:[EN2]],IF(Table2[[#This Row],[F Line]]=Table1[[#Headers],[F1]:[EN2]],1,0))*Table1[No.]*IF(Table2[[#This Row],[Date]]=Table1[Date],1,0),2),0)</f>
        <v>24</v>
      </c>
      <c r="T53" s="2" cm="1">
        <f t="array" ref="T53">IFERROR(LARGE(_xlfn._xlws.FILTER(Table1[[F1]:[EN2]],IF(Table2[[#This Row],[F Line]]=Table1[[#Headers],[F1]:[EN2]],1,0))*Table1[No.]*IF(Table2[[#This Row],[Date]]=Table1[Date],1,0),3),0)</f>
        <v>16</v>
      </c>
      <c r="U53" s="2" cm="1">
        <f t="array" ref="U5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53" s="2" cm="1">
        <f t="array" ref="V5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53" s="2">
        <f>IF(Table2[[#This Row],[Type]]="Goal",1,0)</f>
        <v>0</v>
      </c>
      <c r="X53" s="2">
        <f>IF(OR(Table2[[#This Row],[Type]]="Goal",Table2[[#This Row],[Type]]="Shot"),1,0)</f>
        <v>0</v>
      </c>
      <c r="Y53" s="2">
        <f>IF(OR(Table2[[#This Row],[Type]]="Goal",Table2[[#This Row],[Type]]="Shot",Table2[[#This Row],[Type]]="Miss"),1,0)</f>
        <v>1</v>
      </c>
      <c r="Z53" s="2">
        <f>IF(OR(Table2[[#This Row],[Type]]="Goal",Table2[[#This Row],[Type]]="Shot",Table2[[#This Row],[Type]]="Miss",Table2[[#This Row],[Type]]="Block"),1,0)</f>
        <v>1</v>
      </c>
      <c r="AA53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53" s="2">
        <f>IF(Table2[[#This Row],[Player]]=Visualization!$AR$2,1,0)</f>
        <v>0</v>
      </c>
      <c r="AC53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53">
        <f>_xlfn.XLOOKUP(AE53,Table2[Shot No.],Table2[x2],300)</f>
        <v>300</v>
      </c>
      <c r="AG53">
        <f>_xlfn.XLOOKUP(AE53,Table2[Shot No.],Table2[y2],300)</f>
        <v>300</v>
      </c>
      <c r="AJ53">
        <f>_xlfn.XLOOKUP(AI53,Table2[Shot No.],Table2[x2],300)</f>
        <v>300</v>
      </c>
      <c r="AK53">
        <f>_xlfn.XLOOKUP(AI53,Table2[Shot No.],Table2[y2],300)</f>
        <v>300</v>
      </c>
      <c r="AN53">
        <f>_xlfn.XLOOKUP(AM53,Table2[Shot No.],Table2[x2],300)</f>
        <v>300</v>
      </c>
      <c r="AO53">
        <f>_xlfn.XLOOKUP(AM53,Table2[Shot No.],Table2[y2],300)</f>
        <v>300</v>
      </c>
    </row>
    <row r="54" spans="1:41" x14ac:dyDescent="0.3">
      <c r="A54">
        <v>2</v>
      </c>
      <c r="B54" t="s">
        <v>14</v>
      </c>
      <c r="C54" t="s">
        <v>15</v>
      </c>
      <c r="D54" t="s">
        <v>16</v>
      </c>
      <c r="E54">
        <v>-53</v>
      </c>
      <c r="F54">
        <v>-19</v>
      </c>
      <c r="G54" t="s">
        <v>17</v>
      </c>
      <c r="H54" t="s">
        <v>24</v>
      </c>
      <c r="I54" t="s">
        <v>15</v>
      </c>
      <c r="J54" t="s">
        <v>15</v>
      </c>
      <c r="K54">
        <v>35</v>
      </c>
      <c r="M54" t="s">
        <v>19</v>
      </c>
      <c r="N54" s="1">
        <v>44481</v>
      </c>
      <c r="O54">
        <f t="shared" si="1"/>
        <v>53</v>
      </c>
      <c r="P54" cm="1">
        <f t="array" ref="P54">_xlfn.XLOOKUP(Table2[[#This Row],[Date]]&amp;Table2[[#This Row],[Period]],Table3[Date]&amp;Table3[Period],Table3[Coordinate])*Table2[[#This Row],[X]]</f>
        <v>-53</v>
      </c>
      <c r="Q54" cm="1">
        <f t="array" ref="Q54">_xlfn.XLOOKUP(Table2[[#This Row],[Date]]&amp;Table2[[#This Row],[Period]],Table3[Date]&amp;Table3[Period],Table3[Coordinate])*Table2[[#This Row],[Y]]</f>
        <v>-19</v>
      </c>
      <c r="R54" s="2" cm="1">
        <f t="array" ref="R54">IFERROR(LARGE(_xlfn._xlws.FILTER(Table1[[F1]:[EN2]],IF(Table2[[#This Row],[F Line]]=Table1[[#Headers],[F1]:[EN2]],1,0))*Table1[No.]*IF(Table2[[#This Row],[Date]]=Table1[Date],1,0),1),0)</f>
        <v>71</v>
      </c>
      <c r="S54" s="2" cm="1">
        <f t="array" ref="S54">IFERROR(LARGE(_xlfn._xlws.FILTER(Table1[[F1]:[EN2]],IF(Table2[[#This Row],[F Line]]=Table1[[#Headers],[F1]:[EN2]],1,0))*Table1[No.]*IF(Table2[[#This Row],[Date]]=Table1[Date],1,0),2),0)</f>
        <v>24</v>
      </c>
      <c r="T54" s="2" cm="1">
        <f t="array" ref="T54">IFERROR(LARGE(_xlfn._xlws.FILTER(Table1[[F1]:[EN2]],IF(Table2[[#This Row],[F Line]]=Table1[[#Headers],[F1]:[EN2]],1,0))*Table1[No.]*IF(Table2[[#This Row],[Date]]=Table1[Date],1,0),3),0)</f>
        <v>16</v>
      </c>
      <c r="U54" s="2" cm="1">
        <f t="array" ref="U5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54" s="2" cm="1">
        <f t="array" ref="V5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54" s="2">
        <f>IF(Table2[[#This Row],[Type]]="Goal",1,0)</f>
        <v>0</v>
      </c>
      <c r="X54" s="2">
        <f>IF(OR(Table2[[#This Row],[Type]]="Goal",Table2[[#This Row],[Type]]="Shot"),1,0)</f>
        <v>1</v>
      </c>
      <c r="Y54" s="2">
        <f>IF(OR(Table2[[#This Row],[Type]]="Goal",Table2[[#This Row],[Type]]="Shot",Table2[[#This Row],[Type]]="Miss"),1,0)</f>
        <v>1</v>
      </c>
      <c r="Z54" s="2">
        <f>IF(OR(Table2[[#This Row],[Type]]="Goal",Table2[[#This Row],[Type]]="Shot",Table2[[#This Row],[Type]]="Miss",Table2[[#This Row],[Type]]="Block"),1,0)</f>
        <v>1</v>
      </c>
      <c r="AA54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54" s="2">
        <f>IF(Table2[[#This Row],[Player]]=Visualization!$AR$2,1,0)</f>
        <v>0</v>
      </c>
      <c r="AC54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54">
        <f>_xlfn.XLOOKUP(AE54,Table2[Shot No.],Table2[x2],300)</f>
        <v>300</v>
      </c>
      <c r="AG54">
        <f>_xlfn.XLOOKUP(AE54,Table2[Shot No.],Table2[y2],300)</f>
        <v>300</v>
      </c>
      <c r="AJ54">
        <f>_xlfn.XLOOKUP(AI54,Table2[Shot No.],Table2[x2],300)</f>
        <v>300</v>
      </c>
      <c r="AK54">
        <f>_xlfn.XLOOKUP(AI54,Table2[Shot No.],Table2[y2],300)</f>
        <v>300</v>
      </c>
      <c r="AN54">
        <f>_xlfn.XLOOKUP(AM54,Table2[Shot No.],Table2[x2],300)</f>
        <v>300</v>
      </c>
      <c r="AO54">
        <f>_xlfn.XLOOKUP(AM54,Table2[Shot No.],Table2[y2],300)</f>
        <v>300</v>
      </c>
    </row>
    <row r="55" spans="1:41" x14ac:dyDescent="0.3">
      <c r="A55">
        <v>2</v>
      </c>
      <c r="B55" t="s">
        <v>23</v>
      </c>
      <c r="C55">
        <v>43</v>
      </c>
      <c r="D55" t="s">
        <v>16</v>
      </c>
      <c r="E55">
        <v>83</v>
      </c>
      <c r="F55">
        <v>6</v>
      </c>
      <c r="G55" t="s">
        <v>26</v>
      </c>
      <c r="H55" t="s">
        <v>18</v>
      </c>
      <c r="I55" t="s">
        <v>15</v>
      </c>
      <c r="J55" t="s">
        <v>15</v>
      </c>
      <c r="K55">
        <v>35</v>
      </c>
      <c r="M55" t="s">
        <v>19</v>
      </c>
      <c r="N55" s="1">
        <v>44481</v>
      </c>
      <c r="O55">
        <f t="shared" si="1"/>
        <v>54</v>
      </c>
      <c r="P55" cm="1">
        <f t="array" ref="P55">_xlfn.XLOOKUP(Table2[[#This Row],[Date]]&amp;Table2[[#This Row],[Period]],Table3[Date]&amp;Table3[Period],Table3[Coordinate])*Table2[[#This Row],[X]]</f>
        <v>83</v>
      </c>
      <c r="Q55" cm="1">
        <f t="array" ref="Q55">_xlfn.XLOOKUP(Table2[[#This Row],[Date]]&amp;Table2[[#This Row],[Period]],Table3[Date]&amp;Table3[Period],Table3[Coordinate])*Table2[[#This Row],[Y]]</f>
        <v>6</v>
      </c>
      <c r="R55" s="2" cm="1">
        <f t="array" ref="R55">IFERROR(LARGE(_xlfn._xlws.FILTER(Table1[[F1]:[EN2]],IF(Table2[[#This Row],[F Line]]=Table1[[#Headers],[F1]:[EN2]],1,0))*Table1[No.]*IF(Table2[[#This Row],[Date]]=Table1[Date],1,0),1),0)</f>
        <v>77</v>
      </c>
      <c r="S55" s="2" cm="1">
        <f t="array" ref="S55">IFERROR(LARGE(_xlfn._xlws.FILTER(Table1[[F1]:[EN2]],IF(Table2[[#This Row],[F Line]]=Table1[[#Headers],[F1]:[EN2]],1,0))*Table1[No.]*IF(Table2[[#This Row],[Date]]=Table1[Date],1,0),2),0)</f>
        <v>43</v>
      </c>
      <c r="T55" s="2" cm="1">
        <f t="array" ref="T55">IFERROR(LARGE(_xlfn._xlws.FILTER(Table1[[F1]:[EN2]],IF(Table2[[#This Row],[F Line]]=Table1[[#Headers],[F1]:[EN2]],1,0))*Table1[No.]*IF(Table2[[#This Row],[Date]]=Table1[Date],1,0),3),0)</f>
        <v>17</v>
      </c>
      <c r="U55" s="2" cm="1">
        <f t="array" ref="U5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55" s="2" cm="1">
        <f t="array" ref="V5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55" s="2">
        <f>IF(Table2[[#This Row],[Type]]="Goal",1,0)</f>
        <v>0</v>
      </c>
      <c r="X55" s="2">
        <f>IF(OR(Table2[[#This Row],[Type]]="Goal",Table2[[#This Row],[Type]]="Shot"),1,0)</f>
        <v>1</v>
      </c>
      <c r="Y55" s="2">
        <f>IF(OR(Table2[[#This Row],[Type]]="Goal",Table2[[#This Row],[Type]]="Shot",Table2[[#This Row],[Type]]="Miss"),1,0)</f>
        <v>1</v>
      </c>
      <c r="Z55" s="2">
        <f>IF(OR(Table2[[#This Row],[Type]]="Goal",Table2[[#This Row],[Type]]="Shot",Table2[[#This Row],[Type]]="Miss",Table2[[#This Row],[Type]]="Block"),1,0)</f>
        <v>1</v>
      </c>
      <c r="AA55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55" s="2">
        <f>IF(Table2[[#This Row],[Player]]=Visualization!$AR$2,1,0)</f>
        <v>0</v>
      </c>
      <c r="AC55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55">
        <f>_xlfn.XLOOKUP(AE55,Table2[Shot No.],Table2[x2],300)</f>
        <v>300</v>
      </c>
      <c r="AG55">
        <f>_xlfn.XLOOKUP(AE55,Table2[Shot No.],Table2[y2],300)</f>
        <v>300</v>
      </c>
      <c r="AJ55">
        <f>_xlfn.XLOOKUP(AI55,Table2[Shot No.],Table2[x2],300)</f>
        <v>300</v>
      </c>
      <c r="AK55">
        <f>_xlfn.XLOOKUP(AI55,Table2[Shot No.],Table2[y2],300)</f>
        <v>300</v>
      </c>
      <c r="AN55">
        <f>_xlfn.XLOOKUP(AM55,Table2[Shot No.],Table2[x2],300)</f>
        <v>300</v>
      </c>
      <c r="AO55">
        <f>_xlfn.XLOOKUP(AM55,Table2[Shot No.],Table2[y2],300)</f>
        <v>300</v>
      </c>
    </row>
    <row r="56" spans="1:41" x14ac:dyDescent="0.3">
      <c r="A56">
        <v>2</v>
      </c>
      <c r="B56" t="s">
        <v>23</v>
      </c>
      <c r="C56">
        <v>43</v>
      </c>
      <c r="D56" t="s">
        <v>16</v>
      </c>
      <c r="E56">
        <v>74</v>
      </c>
      <c r="F56">
        <v>10</v>
      </c>
      <c r="G56" t="s">
        <v>26</v>
      </c>
      <c r="H56" t="s">
        <v>18</v>
      </c>
      <c r="I56" t="s">
        <v>15</v>
      </c>
      <c r="J56" t="s">
        <v>15</v>
      </c>
      <c r="K56">
        <v>35</v>
      </c>
      <c r="M56" t="s">
        <v>19</v>
      </c>
      <c r="N56" s="1">
        <v>44481</v>
      </c>
      <c r="O56">
        <f t="shared" si="1"/>
        <v>55</v>
      </c>
      <c r="P56" cm="1">
        <f t="array" ref="P56">_xlfn.XLOOKUP(Table2[[#This Row],[Date]]&amp;Table2[[#This Row],[Period]],Table3[Date]&amp;Table3[Period],Table3[Coordinate])*Table2[[#This Row],[X]]</f>
        <v>74</v>
      </c>
      <c r="Q56" cm="1">
        <f t="array" ref="Q56">_xlfn.XLOOKUP(Table2[[#This Row],[Date]]&amp;Table2[[#This Row],[Period]],Table3[Date]&amp;Table3[Period],Table3[Coordinate])*Table2[[#This Row],[Y]]</f>
        <v>10</v>
      </c>
      <c r="R56" s="2" cm="1">
        <f t="array" ref="R56">IFERROR(LARGE(_xlfn._xlws.FILTER(Table1[[F1]:[EN2]],IF(Table2[[#This Row],[F Line]]=Table1[[#Headers],[F1]:[EN2]],1,0))*Table1[No.]*IF(Table2[[#This Row],[Date]]=Table1[Date],1,0),1),0)</f>
        <v>77</v>
      </c>
      <c r="S56" s="2" cm="1">
        <f t="array" ref="S56">IFERROR(LARGE(_xlfn._xlws.FILTER(Table1[[F1]:[EN2]],IF(Table2[[#This Row],[F Line]]=Table1[[#Headers],[F1]:[EN2]],1,0))*Table1[No.]*IF(Table2[[#This Row],[Date]]=Table1[Date],1,0),2),0)</f>
        <v>43</v>
      </c>
      <c r="T56" s="2" cm="1">
        <f t="array" ref="T56">IFERROR(LARGE(_xlfn._xlws.FILTER(Table1[[F1]:[EN2]],IF(Table2[[#This Row],[F Line]]=Table1[[#Headers],[F1]:[EN2]],1,0))*Table1[No.]*IF(Table2[[#This Row],[Date]]=Table1[Date],1,0),3),0)</f>
        <v>17</v>
      </c>
      <c r="U56" s="2" cm="1">
        <f t="array" ref="U5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56" s="2" cm="1">
        <f t="array" ref="V5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56" s="2">
        <f>IF(Table2[[#This Row],[Type]]="Goal",1,0)</f>
        <v>0</v>
      </c>
      <c r="X56" s="2">
        <f>IF(OR(Table2[[#This Row],[Type]]="Goal",Table2[[#This Row],[Type]]="Shot"),1,0)</f>
        <v>1</v>
      </c>
      <c r="Y56" s="2">
        <f>IF(OR(Table2[[#This Row],[Type]]="Goal",Table2[[#This Row],[Type]]="Shot",Table2[[#This Row],[Type]]="Miss"),1,0)</f>
        <v>1</v>
      </c>
      <c r="Z56" s="2">
        <f>IF(OR(Table2[[#This Row],[Type]]="Goal",Table2[[#This Row],[Type]]="Shot",Table2[[#This Row],[Type]]="Miss",Table2[[#This Row],[Type]]="Block"),1,0)</f>
        <v>1</v>
      </c>
      <c r="AA56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56" s="2">
        <f>IF(Table2[[#This Row],[Player]]=Visualization!$AR$2,1,0)</f>
        <v>0</v>
      </c>
      <c r="AC56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56">
        <f>_xlfn.XLOOKUP(AE56,Table2[Shot No.],Table2[x2],300)</f>
        <v>300</v>
      </c>
      <c r="AG56">
        <f>_xlfn.XLOOKUP(AE56,Table2[Shot No.],Table2[y2],300)</f>
        <v>300</v>
      </c>
      <c r="AJ56">
        <f>_xlfn.XLOOKUP(AI56,Table2[Shot No.],Table2[x2],300)</f>
        <v>300</v>
      </c>
      <c r="AK56">
        <f>_xlfn.XLOOKUP(AI56,Table2[Shot No.],Table2[y2],300)</f>
        <v>300</v>
      </c>
      <c r="AN56">
        <f>_xlfn.XLOOKUP(AM56,Table2[Shot No.],Table2[x2],300)</f>
        <v>300</v>
      </c>
      <c r="AO56">
        <f>_xlfn.XLOOKUP(AM56,Table2[Shot No.],Table2[y2],300)</f>
        <v>300</v>
      </c>
    </row>
    <row r="57" spans="1:41" x14ac:dyDescent="0.3">
      <c r="A57">
        <v>2</v>
      </c>
      <c r="B57" t="s">
        <v>23</v>
      </c>
      <c r="C57">
        <v>16</v>
      </c>
      <c r="D57" t="s">
        <v>16</v>
      </c>
      <c r="E57">
        <v>79</v>
      </c>
      <c r="F57">
        <v>13</v>
      </c>
      <c r="G57" t="s">
        <v>17</v>
      </c>
      <c r="H57" t="s">
        <v>18</v>
      </c>
      <c r="I57" t="s">
        <v>15</v>
      </c>
      <c r="J57" t="s">
        <v>15</v>
      </c>
      <c r="K57">
        <v>35</v>
      </c>
      <c r="M57" t="s">
        <v>19</v>
      </c>
      <c r="N57" s="1">
        <v>44481</v>
      </c>
      <c r="O57">
        <f t="shared" si="1"/>
        <v>56</v>
      </c>
      <c r="P57" cm="1">
        <f t="array" ref="P57">_xlfn.XLOOKUP(Table2[[#This Row],[Date]]&amp;Table2[[#This Row],[Period]],Table3[Date]&amp;Table3[Period],Table3[Coordinate])*Table2[[#This Row],[X]]</f>
        <v>79</v>
      </c>
      <c r="Q57" cm="1">
        <f t="array" ref="Q57">_xlfn.XLOOKUP(Table2[[#This Row],[Date]]&amp;Table2[[#This Row],[Period]],Table3[Date]&amp;Table3[Period],Table3[Coordinate])*Table2[[#This Row],[Y]]</f>
        <v>13</v>
      </c>
      <c r="R57" s="2" cm="1">
        <f t="array" ref="R57">IFERROR(LARGE(_xlfn._xlws.FILTER(Table1[[F1]:[EN2]],IF(Table2[[#This Row],[F Line]]=Table1[[#Headers],[F1]:[EN2]],1,0))*Table1[No.]*IF(Table2[[#This Row],[Date]]=Table1[Date],1,0),1),0)</f>
        <v>71</v>
      </c>
      <c r="S57" s="2" cm="1">
        <f t="array" ref="S57">IFERROR(LARGE(_xlfn._xlws.FILTER(Table1[[F1]:[EN2]],IF(Table2[[#This Row],[F Line]]=Table1[[#Headers],[F1]:[EN2]],1,0))*Table1[No.]*IF(Table2[[#This Row],[Date]]=Table1[Date],1,0),2),0)</f>
        <v>24</v>
      </c>
      <c r="T57" s="2" cm="1">
        <f t="array" ref="T57">IFERROR(LARGE(_xlfn._xlws.FILTER(Table1[[F1]:[EN2]],IF(Table2[[#This Row],[F Line]]=Table1[[#Headers],[F1]:[EN2]],1,0))*Table1[No.]*IF(Table2[[#This Row],[Date]]=Table1[Date],1,0),3),0)</f>
        <v>16</v>
      </c>
      <c r="U57" s="2" cm="1">
        <f t="array" ref="U5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57" s="2" cm="1">
        <f t="array" ref="V5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57" s="2">
        <f>IF(Table2[[#This Row],[Type]]="Goal",1,0)</f>
        <v>0</v>
      </c>
      <c r="X57" s="2">
        <f>IF(OR(Table2[[#This Row],[Type]]="Goal",Table2[[#This Row],[Type]]="Shot"),1,0)</f>
        <v>1</v>
      </c>
      <c r="Y57" s="2">
        <f>IF(OR(Table2[[#This Row],[Type]]="Goal",Table2[[#This Row],[Type]]="Shot",Table2[[#This Row],[Type]]="Miss"),1,0)</f>
        <v>1</v>
      </c>
      <c r="Z57" s="2">
        <f>IF(OR(Table2[[#This Row],[Type]]="Goal",Table2[[#This Row],[Type]]="Shot",Table2[[#This Row],[Type]]="Miss",Table2[[#This Row],[Type]]="Block"),1,0)</f>
        <v>1</v>
      </c>
      <c r="AA57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57" s="2">
        <f>IF(Table2[[#This Row],[Player]]=Visualization!$AR$2,1,0)</f>
        <v>0</v>
      </c>
      <c r="AC57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57">
        <f>_xlfn.XLOOKUP(AE57,Table2[Shot No.],Table2[x2],300)</f>
        <v>300</v>
      </c>
      <c r="AG57">
        <f>_xlfn.XLOOKUP(AE57,Table2[Shot No.],Table2[y2],300)</f>
        <v>300</v>
      </c>
      <c r="AJ57">
        <f>_xlfn.XLOOKUP(AI57,Table2[Shot No.],Table2[x2],300)</f>
        <v>300</v>
      </c>
      <c r="AK57">
        <f>_xlfn.XLOOKUP(AI57,Table2[Shot No.],Table2[y2],300)</f>
        <v>300</v>
      </c>
      <c r="AN57">
        <f>_xlfn.XLOOKUP(AM57,Table2[Shot No.],Table2[x2],300)</f>
        <v>300</v>
      </c>
      <c r="AO57">
        <f>_xlfn.XLOOKUP(AM57,Table2[Shot No.],Table2[y2],300)</f>
        <v>300</v>
      </c>
    </row>
    <row r="58" spans="1:41" x14ac:dyDescent="0.3">
      <c r="A58">
        <v>2</v>
      </c>
      <c r="B58" t="s">
        <v>23</v>
      </c>
      <c r="C58">
        <v>16</v>
      </c>
      <c r="D58" t="s">
        <v>16</v>
      </c>
      <c r="E58">
        <v>74</v>
      </c>
      <c r="F58">
        <v>9</v>
      </c>
      <c r="G58" t="s">
        <v>17</v>
      </c>
      <c r="H58" t="s">
        <v>24</v>
      </c>
      <c r="I58" t="s">
        <v>15</v>
      </c>
      <c r="J58" t="s">
        <v>15</v>
      </c>
      <c r="K58">
        <v>35</v>
      </c>
      <c r="M58" t="s">
        <v>19</v>
      </c>
      <c r="N58" s="1">
        <v>44481</v>
      </c>
      <c r="O58">
        <f t="shared" si="1"/>
        <v>57</v>
      </c>
      <c r="P58" cm="1">
        <f t="array" ref="P58">_xlfn.XLOOKUP(Table2[[#This Row],[Date]]&amp;Table2[[#This Row],[Period]],Table3[Date]&amp;Table3[Period],Table3[Coordinate])*Table2[[#This Row],[X]]</f>
        <v>74</v>
      </c>
      <c r="Q58" cm="1">
        <f t="array" ref="Q58">_xlfn.XLOOKUP(Table2[[#This Row],[Date]]&amp;Table2[[#This Row],[Period]],Table3[Date]&amp;Table3[Period],Table3[Coordinate])*Table2[[#This Row],[Y]]</f>
        <v>9</v>
      </c>
      <c r="R58" s="2" cm="1">
        <f t="array" ref="R58">IFERROR(LARGE(_xlfn._xlws.FILTER(Table1[[F1]:[EN2]],IF(Table2[[#This Row],[F Line]]=Table1[[#Headers],[F1]:[EN2]],1,0))*Table1[No.]*IF(Table2[[#This Row],[Date]]=Table1[Date],1,0),1),0)</f>
        <v>71</v>
      </c>
      <c r="S58" s="2" cm="1">
        <f t="array" ref="S58">IFERROR(LARGE(_xlfn._xlws.FILTER(Table1[[F1]:[EN2]],IF(Table2[[#This Row],[F Line]]=Table1[[#Headers],[F1]:[EN2]],1,0))*Table1[No.]*IF(Table2[[#This Row],[Date]]=Table1[Date],1,0),2),0)</f>
        <v>24</v>
      </c>
      <c r="T58" s="2" cm="1">
        <f t="array" ref="T58">IFERROR(LARGE(_xlfn._xlws.FILTER(Table1[[F1]:[EN2]],IF(Table2[[#This Row],[F Line]]=Table1[[#Headers],[F1]:[EN2]],1,0))*Table1[No.]*IF(Table2[[#This Row],[Date]]=Table1[Date],1,0),3),0)</f>
        <v>16</v>
      </c>
      <c r="U58" s="2" cm="1">
        <f t="array" ref="U5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58" s="2" cm="1">
        <f t="array" ref="V5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58" s="2">
        <f>IF(Table2[[#This Row],[Type]]="Goal",1,0)</f>
        <v>0</v>
      </c>
      <c r="X58" s="2">
        <f>IF(OR(Table2[[#This Row],[Type]]="Goal",Table2[[#This Row],[Type]]="Shot"),1,0)</f>
        <v>1</v>
      </c>
      <c r="Y58" s="2">
        <f>IF(OR(Table2[[#This Row],[Type]]="Goal",Table2[[#This Row],[Type]]="Shot",Table2[[#This Row],[Type]]="Miss"),1,0)</f>
        <v>1</v>
      </c>
      <c r="Z58" s="2">
        <f>IF(OR(Table2[[#This Row],[Type]]="Goal",Table2[[#This Row],[Type]]="Shot",Table2[[#This Row],[Type]]="Miss",Table2[[#This Row],[Type]]="Block"),1,0)</f>
        <v>1</v>
      </c>
      <c r="AA58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58" s="2">
        <f>IF(Table2[[#This Row],[Player]]=Visualization!$AR$2,1,0)</f>
        <v>0</v>
      </c>
      <c r="AC58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58">
        <f>_xlfn.XLOOKUP(AE58,Table2[Shot No.],Table2[x2],300)</f>
        <v>300</v>
      </c>
      <c r="AG58">
        <f>_xlfn.XLOOKUP(AE58,Table2[Shot No.],Table2[y2],300)</f>
        <v>300</v>
      </c>
      <c r="AJ58">
        <f>_xlfn.XLOOKUP(AI58,Table2[Shot No.],Table2[x2],300)</f>
        <v>300</v>
      </c>
      <c r="AK58">
        <f>_xlfn.XLOOKUP(AI58,Table2[Shot No.],Table2[y2],300)</f>
        <v>300</v>
      </c>
      <c r="AN58">
        <f>_xlfn.XLOOKUP(AM58,Table2[Shot No.],Table2[x2],300)</f>
        <v>300</v>
      </c>
      <c r="AO58">
        <f>_xlfn.XLOOKUP(AM58,Table2[Shot No.],Table2[y2],300)</f>
        <v>300</v>
      </c>
    </row>
    <row r="59" spans="1:41" x14ac:dyDescent="0.3">
      <c r="A59">
        <v>2</v>
      </c>
      <c r="B59" t="s">
        <v>14</v>
      </c>
      <c r="C59" t="s">
        <v>15</v>
      </c>
      <c r="D59" t="s">
        <v>27</v>
      </c>
      <c r="E59">
        <v>-59</v>
      </c>
      <c r="F59">
        <v>24</v>
      </c>
      <c r="G59" t="s">
        <v>25</v>
      </c>
      <c r="H59" t="s">
        <v>24</v>
      </c>
      <c r="I59" t="s">
        <v>15</v>
      </c>
      <c r="J59" t="s">
        <v>15</v>
      </c>
      <c r="K59">
        <v>35</v>
      </c>
      <c r="M59" t="s">
        <v>19</v>
      </c>
      <c r="N59" s="1">
        <v>44481</v>
      </c>
      <c r="O59">
        <f t="shared" si="1"/>
        <v>58</v>
      </c>
      <c r="P59" cm="1">
        <f t="array" ref="P59">_xlfn.XLOOKUP(Table2[[#This Row],[Date]]&amp;Table2[[#This Row],[Period]],Table3[Date]&amp;Table3[Period],Table3[Coordinate])*Table2[[#This Row],[X]]</f>
        <v>-59</v>
      </c>
      <c r="Q59" cm="1">
        <f t="array" ref="Q59">_xlfn.XLOOKUP(Table2[[#This Row],[Date]]&amp;Table2[[#This Row],[Period]],Table3[Date]&amp;Table3[Period],Table3[Coordinate])*Table2[[#This Row],[Y]]</f>
        <v>24</v>
      </c>
      <c r="R59" s="2" cm="1">
        <f t="array" ref="R59">IFERROR(LARGE(_xlfn._xlws.FILTER(Table1[[F1]:[EN2]],IF(Table2[[#This Row],[F Line]]=Table1[[#Headers],[F1]:[EN2]],1,0))*Table1[No.]*IF(Table2[[#This Row],[Date]]=Table1[Date],1,0),1),0)</f>
        <v>37</v>
      </c>
      <c r="S59" s="2" cm="1">
        <f t="array" ref="S59">IFERROR(LARGE(_xlfn._xlws.FILTER(Table1[[F1]:[EN2]],IF(Table2[[#This Row],[F Line]]=Table1[[#Headers],[F1]:[EN2]],1,0))*Table1[No.]*IF(Table2[[#This Row],[Date]]=Table1[Date],1,0),2),0)</f>
        <v>11</v>
      </c>
      <c r="T59" s="2" cm="1">
        <f t="array" ref="T59">IFERROR(LARGE(_xlfn._xlws.FILTER(Table1[[F1]:[EN2]],IF(Table2[[#This Row],[F Line]]=Table1[[#Headers],[F1]:[EN2]],1,0))*Table1[No.]*IF(Table2[[#This Row],[Date]]=Table1[Date],1,0),3),0)</f>
        <v>10</v>
      </c>
      <c r="U59" s="2" cm="1">
        <f t="array" ref="U5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59" s="2" cm="1">
        <f t="array" ref="V5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59" s="2">
        <f>IF(Table2[[#This Row],[Type]]="Goal",1,0)</f>
        <v>0</v>
      </c>
      <c r="X59" s="2">
        <f>IF(OR(Table2[[#This Row],[Type]]="Goal",Table2[[#This Row],[Type]]="Shot"),1,0)</f>
        <v>0</v>
      </c>
      <c r="Y59" s="2">
        <f>IF(OR(Table2[[#This Row],[Type]]="Goal",Table2[[#This Row],[Type]]="Shot",Table2[[#This Row],[Type]]="Miss"),1,0)</f>
        <v>1</v>
      </c>
      <c r="Z59" s="2">
        <f>IF(OR(Table2[[#This Row],[Type]]="Goal",Table2[[#This Row],[Type]]="Shot",Table2[[#This Row],[Type]]="Miss",Table2[[#This Row],[Type]]="Block"),1,0)</f>
        <v>1</v>
      </c>
      <c r="AA59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59" s="2">
        <f>IF(Table2[[#This Row],[Player]]=Visualization!$AR$2,1,0)</f>
        <v>0</v>
      </c>
      <c r="AC59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59">
        <f>_xlfn.XLOOKUP(AE59,Table2[Shot No.],Table2[x2],300)</f>
        <v>300</v>
      </c>
      <c r="AG59">
        <f>_xlfn.XLOOKUP(AE59,Table2[Shot No.],Table2[y2],300)</f>
        <v>300</v>
      </c>
      <c r="AJ59">
        <f>_xlfn.XLOOKUP(AI59,Table2[Shot No.],Table2[x2],300)</f>
        <v>300</v>
      </c>
      <c r="AK59">
        <f>_xlfn.XLOOKUP(AI59,Table2[Shot No.],Table2[y2],300)</f>
        <v>300</v>
      </c>
      <c r="AN59">
        <f>_xlfn.XLOOKUP(AM59,Table2[Shot No.],Table2[x2],300)</f>
        <v>300</v>
      </c>
      <c r="AO59">
        <f>_xlfn.XLOOKUP(AM59,Table2[Shot No.],Table2[y2],300)</f>
        <v>300</v>
      </c>
    </row>
    <row r="60" spans="1:41" x14ac:dyDescent="0.3">
      <c r="A60">
        <v>2</v>
      </c>
      <c r="B60" t="s">
        <v>14</v>
      </c>
      <c r="C60" t="s">
        <v>15</v>
      </c>
      <c r="D60" t="s">
        <v>20</v>
      </c>
      <c r="E60">
        <v>-80</v>
      </c>
      <c r="F60">
        <v>-2</v>
      </c>
      <c r="G60" t="s">
        <v>25</v>
      </c>
      <c r="H60" t="s">
        <v>24</v>
      </c>
      <c r="I60" t="s">
        <v>15</v>
      </c>
      <c r="J60" t="s">
        <v>15</v>
      </c>
      <c r="K60">
        <v>35</v>
      </c>
      <c r="M60" t="s">
        <v>19</v>
      </c>
      <c r="N60" s="1">
        <v>44481</v>
      </c>
      <c r="O60">
        <f t="shared" si="1"/>
        <v>59</v>
      </c>
      <c r="P60" cm="1">
        <f t="array" ref="P60">_xlfn.XLOOKUP(Table2[[#This Row],[Date]]&amp;Table2[[#This Row],[Period]],Table3[Date]&amp;Table3[Period],Table3[Coordinate])*Table2[[#This Row],[X]]</f>
        <v>-80</v>
      </c>
      <c r="Q60" cm="1">
        <f t="array" ref="Q60">_xlfn.XLOOKUP(Table2[[#This Row],[Date]]&amp;Table2[[#This Row],[Period]],Table3[Date]&amp;Table3[Period],Table3[Coordinate])*Table2[[#This Row],[Y]]</f>
        <v>-2</v>
      </c>
      <c r="R60" s="2" cm="1">
        <f t="array" ref="R60">IFERROR(LARGE(_xlfn._xlws.FILTER(Table1[[F1]:[EN2]],IF(Table2[[#This Row],[F Line]]=Table1[[#Headers],[F1]:[EN2]],1,0))*Table1[No.]*IF(Table2[[#This Row],[Date]]=Table1[Date],1,0),1),0)</f>
        <v>37</v>
      </c>
      <c r="S60" s="2" cm="1">
        <f t="array" ref="S60">IFERROR(LARGE(_xlfn._xlws.FILTER(Table1[[F1]:[EN2]],IF(Table2[[#This Row],[F Line]]=Table1[[#Headers],[F1]:[EN2]],1,0))*Table1[No.]*IF(Table2[[#This Row],[Date]]=Table1[Date],1,0),2),0)</f>
        <v>11</v>
      </c>
      <c r="T60" s="2" cm="1">
        <f t="array" ref="T60">IFERROR(LARGE(_xlfn._xlws.FILTER(Table1[[F1]:[EN2]],IF(Table2[[#This Row],[F Line]]=Table1[[#Headers],[F1]:[EN2]],1,0))*Table1[No.]*IF(Table2[[#This Row],[Date]]=Table1[Date],1,0),3),0)</f>
        <v>10</v>
      </c>
      <c r="U60" s="2" cm="1">
        <f t="array" ref="U6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60" s="2" cm="1">
        <f t="array" ref="V6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60" s="2">
        <f>IF(Table2[[#This Row],[Type]]="Goal",1,0)</f>
        <v>0</v>
      </c>
      <c r="X60" s="2">
        <f>IF(OR(Table2[[#This Row],[Type]]="Goal",Table2[[#This Row],[Type]]="Shot"),1,0)</f>
        <v>0</v>
      </c>
      <c r="Y60" s="2">
        <f>IF(OR(Table2[[#This Row],[Type]]="Goal",Table2[[#This Row],[Type]]="Shot",Table2[[#This Row],[Type]]="Miss"),1,0)</f>
        <v>0</v>
      </c>
      <c r="Z60" s="2">
        <f>IF(OR(Table2[[#This Row],[Type]]="Goal",Table2[[#This Row],[Type]]="Shot",Table2[[#This Row],[Type]]="Miss",Table2[[#This Row],[Type]]="Block"),1,0)</f>
        <v>1</v>
      </c>
      <c r="AA60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60" s="2">
        <f>IF(Table2[[#This Row],[Player]]=Visualization!$AR$2,1,0)</f>
        <v>0</v>
      </c>
      <c r="AC60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60">
        <f>_xlfn.XLOOKUP(AE60,Table2[Shot No.],Table2[x2],300)</f>
        <v>300</v>
      </c>
      <c r="AG60">
        <f>_xlfn.XLOOKUP(AE60,Table2[Shot No.],Table2[y2],300)</f>
        <v>300</v>
      </c>
      <c r="AJ60">
        <f>_xlfn.XLOOKUP(AI60,Table2[Shot No.],Table2[x2],300)</f>
        <v>300</v>
      </c>
      <c r="AK60">
        <f>_xlfn.XLOOKUP(AI60,Table2[Shot No.],Table2[y2],300)</f>
        <v>300</v>
      </c>
      <c r="AN60">
        <f>_xlfn.XLOOKUP(AM60,Table2[Shot No.],Table2[x2],300)</f>
        <v>300</v>
      </c>
      <c r="AO60">
        <f>_xlfn.XLOOKUP(AM60,Table2[Shot No.],Table2[y2],300)</f>
        <v>300</v>
      </c>
    </row>
    <row r="61" spans="1:41" x14ac:dyDescent="0.3">
      <c r="A61">
        <v>2</v>
      </c>
      <c r="B61" t="s">
        <v>23</v>
      </c>
      <c r="C61">
        <v>23</v>
      </c>
      <c r="D61" t="s">
        <v>20</v>
      </c>
      <c r="E61">
        <v>79</v>
      </c>
      <c r="F61">
        <v>0</v>
      </c>
      <c r="G61" t="s">
        <v>21</v>
      </c>
      <c r="H61" t="s">
        <v>22</v>
      </c>
      <c r="I61" t="s">
        <v>15</v>
      </c>
      <c r="J61" t="s">
        <v>15</v>
      </c>
      <c r="K61">
        <v>35</v>
      </c>
      <c r="M61" t="s">
        <v>19</v>
      </c>
      <c r="N61" s="1">
        <v>44481</v>
      </c>
      <c r="O61">
        <f t="shared" si="1"/>
        <v>60</v>
      </c>
      <c r="P61" cm="1">
        <f t="array" ref="P61">_xlfn.XLOOKUP(Table2[[#This Row],[Date]]&amp;Table2[[#This Row],[Period]],Table3[Date]&amp;Table3[Period],Table3[Coordinate])*Table2[[#This Row],[X]]</f>
        <v>79</v>
      </c>
      <c r="Q61" cm="1">
        <f t="array" ref="Q61">_xlfn.XLOOKUP(Table2[[#This Row],[Date]]&amp;Table2[[#This Row],[Period]],Table3[Date]&amp;Table3[Period],Table3[Coordinate])*Table2[[#This Row],[Y]]</f>
        <v>0</v>
      </c>
      <c r="R61" s="2" cm="1">
        <f t="array" ref="R61">IFERROR(LARGE(_xlfn._xlws.FILTER(Table1[[F1]:[EN2]],IF(Table2[[#This Row],[F Line]]=Table1[[#Headers],[F1]:[EN2]],1,0))*Table1[No.]*IF(Table2[[#This Row],[Date]]=Table1[Date],1,0),1),0)</f>
        <v>53</v>
      </c>
      <c r="S61" s="2" cm="1">
        <f t="array" ref="S61">IFERROR(LARGE(_xlfn._xlws.FILTER(Table1[[F1]:[EN2]],IF(Table2[[#This Row],[F Line]]=Table1[[#Headers],[F1]:[EN2]],1,0))*Table1[No.]*IF(Table2[[#This Row],[Date]]=Table1[Date],1,0),2),0)</f>
        <v>23</v>
      </c>
      <c r="T61" s="2" cm="1">
        <f t="array" ref="T61">IFERROR(LARGE(_xlfn._xlws.FILTER(Table1[[F1]:[EN2]],IF(Table2[[#This Row],[F Line]]=Table1[[#Headers],[F1]:[EN2]],1,0))*Table1[No.]*IF(Table2[[#This Row],[Date]]=Table1[Date],1,0),3),0)</f>
        <v>12</v>
      </c>
      <c r="U61" s="2" cm="1">
        <f t="array" ref="U6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61" s="2" cm="1">
        <f t="array" ref="V6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61" s="2">
        <f>IF(Table2[[#This Row],[Type]]="Goal",1,0)</f>
        <v>0</v>
      </c>
      <c r="X61" s="2">
        <f>IF(OR(Table2[[#This Row],[Type]]="Goal",Table2[[#This Row],[Type]]="Shot"),1,0)</f>
        <v>0</v>
      </c>
      <c r="Y61" s="2">
        <f>IF(OR(Table2[[#This Row],[Type]]="Goal",Table2[[#This Row],[Type]]="Shot",Table2[[#This Row],[Type]]="Miss"),1,0)</f>
        <v>0</v>
      </c>
      <c r="Z61" s="2">
        <f>IF(OR(Table2[[#This Row],[Type]]="Goal",Table2[[#This Row],[Type]]="Shot",Table2[[#This Row],[Type]]="Miss",Table2[[#This Row],[Type]]="Block"),1,0)</f>
        <v>1</v>
      </c>
      <c r="AA61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61" s="2">
        <f>IF(Table2[[#This Row],[Player]]=Visualization!$AR$2,1,0)</f>
        <v>0</v>
      </c>
      <c r="AC61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61">
        <f>_xlfn.XLOOKUP(AE61,Table2[Shot No.],Table2[x2],300)</f>
        <v>300</v>
      </c>
      <c r="AG61">
        <f>_xlfn.XLOOKUP(AE61,Table2[Shot No.],Table2[y2],300)</f>
        <v>300</v>
      </c>
      <c r="AJ61">
        <f>_xlfn.XLOOKUP(AI61,Table2[Shot No.],Table2[x2],300)</f>
        <v>300</v>
      </c>
      <c r="AK61">
        <f>_xlfn.XLOOKUP(AI61,Table2[Shot No.],Table2[y2],300)</f>
        <v>300</v>
      </c>
      <c r="AN61">
        <f>_xlfn.XLOOKUP(AM61,Table2[Shot No.],Table2[x2],300)</f>
        <v>300</v>
      </c>
      <c r="AO61">
        <f>_xlfn.XLOOKUP(AM61,Table2[Shot No.],Table2[y2],300)</f>
        <v>300</v>
      </c>
    </row>
    <row r="62" spans="1:41" x14ac:dyDescent="0.3">
      <c r="A62">
        <v>2</v>
      </c>
      <c r="B62" t="s">
        <v>23</v>
      </c>
      <c r="C62">
        <v>23</v>
      </c>
      <c r="D62" t="s">
        <v>16</v>
      </c>
      <c r="E62">
        <v>66</v>
      </c>
      <c r="F62">
        <v>-1</v>
      </c>
      <c r="G62" t="s">
        <v>21</v>
      </c>
      <c r="H62" t="s">
        <v>22</v>
      </c>
      <c r="I62" t="s">
        <v>15</v>
      </c>
      <c r="J62" t="s">
        <v>15</v>
      </c>
      <c r="K62">
        <v>35</v>
      </c>
      <c r="M62" t="s">
        <v>19</v>
      </c>
      <c r="N62" s="1">
        <v>44481</v>
      </c>
      <c r="O62">
        <f t="shared" si="1"/>
        <v>61</v>
      </c>
      <c r="P62" cm="1">
        <f t="array" ref="P62">_xlfn.XLOOKUP(Table2[[#This Row],[Date]]&amp;Table2[[#This Row],[Period]],Table3[Date]&amp;Table3[Period],Table3[Coordinate])*Table2[[#This Row],[X]]</f>
        <v>66</v>
      </c>
      <c r="Q62" cm="1">
        <f t="array" ref="Q62">_xlfn.XLOOKUP(Table2[[#This Row],[Date]]&amp;Table2[[#This Row],[Period]],Table3[Date]&amp;Table3[Period],Table3[Coordinate])*Table2[[#This Row],[Y]]</f>
        <v>-1</v>
      </c>
      <c r="R62" s="2" cm="1">
        <f t="array" ref="R62">IFERROR(LARGE(_xlfn._xlws.FILTER(Table1[[F1]:[EN2]],IF(Table2[[#This Row],[F Line]]=Table1[[#Headers],[F1]:[EN2]],1,0))*Table1[No.]*IF(Table2[[#This Row],[Date]]=Table1[Date],1,0),1),0)</f>
        <v>53</v>
      </c>
      <c r="S62" s="2" cm="1">
        <f t="array" ref="S62">IFERROR(LARGE(_xlfn._xlws.FILTER(Table1[[F1]:[EN2]],IF(Table2[[#This Row],[F Line]]=Table1[[#Headers],[F1]:[EN2]],1,0))*Table1[No.]*IF(Table2[[#This Row],[Date]]=Table1[Date],1,0),2),0)</f>
        <v>23</v>
      </c>
      <c r="T62" s="2" cm="1">
        <f t="array" ref="T62">IFERROR(LARGE(_xlfn._xlws.FILTER(Table1[[F1]:[EN2]],IF(Table2[[#This Row],[F Line]]=Table1[[#Headers],[F1]:[EN2]],1,0))*Table1[No.]*IF(Table2[[#This Row],[Date]]=Table1[Date],1,0),3),0)</f>
        <v>12</v>
      </c>
      <c r="U62" s="2" cm="1">
        <f t="array" ref="U6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62" s="2" cm="1">
        <f t="array" ref="V6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62" s="2">
        <f>IF(Table2[[#This Row],[Type]]="Goal",1,0)</f>
        <v>0</v>
      </c>
      <c r="X62" s="2">
        <f>IF(OR(Table2[[#This Row],[Type]]="Goal",Table2[[#This Row],[Type]]="Shot"),1,0)</f>
        <v>1</v>
      </c>
      <c r="Y62" s="2">
        <f>IF(OR(Table2[[#This Row],[Type]]="Goal",Table2[[#This Row],[Type]]="Shot",Table2[[#This Row],[Type]]="Miss"),1,0)</f>
        <v>1</v>
      </c>
      <c r="Z62" s="2">
        <f>IF(OR(Table2[[#This Row],[Type]]="Goal",Table2[[#This Row],[Type]]="Shot",Table2[[#This Row],[Type]]="Miss",Table2[[#This Row],[Type]]="Block"),1,0)</f>
        <v>1</v>
      </c>
      <c r="AA62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62" s="2">
        <f>IF(Table2[[#This Row],[Player]]=Visualization!$AR$2,1,0)</f>
        <v>0</v>
      </c>
      <c r="AC62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62">
        <f>_xlfn.XLOOKUP(AE62,Table2[Shot No.],Table2[x2],300)</f>
        <v>300</v>
      </c>
      <c r="AG62">
        <f>_xlfn.XLOOKUP(AE62,Table2[Shot No.],Table2[y2],300)</f>
        <v>300</v>
      </c>
      <c r="AJ62">
        <f>_xlfn.XLOOKUP(AI62,Table2[Shot No.],Table2[x2],300)</f>
        <v>300</v>
      </c>
      <c r="AK62">
        <f>_xlfn.XLOOKUP(AI62,Table2[Shot No.],Table2[y2],300)</f>
        <v>300</v>
      </c>
      <c r="AN62">
        <f>_xlfn.XLOOKUP(AM62,Table2[Shot No.],Table2[x2],300)</f>
        <v>300</v>
      </c>
      <c r="AO62">
        <f>_xlfn.XLOOKUP(AM62,Table2[Shot No.],Table2[y2],300)</f>
        <v>300</v>
      </c>
    </row>
    <row r="63" spans="1:41" x14ac:dyDescent="0.3">
      <c r="A63">
        <v>2</v>
      </c>
      <c r="B63" t="s">
        <v>14</v>
      </c>
      <c r="C63" t="s">
        <v>15</v>
      </c>
      <c r="D63" t="s">
        <v>20</v>
      </c>
      <c r="E63">
        <v>-77</v>
      </c>
      <c r="F63">
        <v>-17</v>
      </c>
      <c r="G63" t="s">
        <v>25</v>
      </c>
      <c r="H63" t="s">
        <v>18</v>
      </c>
      <c r="I63" t="s">
        <v>15</v>
      </c>
      <c r="J63" t="s">
        <v>15</v>
      </c>
      <c r="K63">
        <v>35</v>
      </c>
      <c r="M63" t="s">
        <v>19</v>
      </c>
      <c r="N63" s="1">
        <v>44481</v>
      </c>
      <c r="O63">
        <f t="shared" si="1"/>
        <v>62</v>
      </c>
      <c r="P63" cm="1">
        <f t="array" ref="P63">_xlfn.XLOOKUP(Table2[[#This Row],[Date]]&amp;Table2[[#This Row],[Period]],Table3[Date]&amp;Table3[Period],Table3[Coordinate])*Table2[[#This Row],[X]]</f>
        <v>-77</v>
      </c>
      <c r="Q63" cm="1">
        <f t="array" ref="Q63">_xlfn.XLOOKUP(Table2[[#This Row],[Date]]&amp;Table2[[#This Row],[Period]],Table3[Date]&amp;Table3[Period],Table3[Coordinate])*Table2[[#This Row],[Y]]</f>
        <v>-17</v>
      </c>
      <c r="R63" s="2" cm="1">
        <f t="array" ref="R63">IFERROR(LARGE(_xlfn._xlws.FILTER(Table1[[F1]:[EN2]],IF(Table2[[#This Row],[F Line]]=Table1[[#Headers],[F1]:[EN2]],1,0))*Table1[No.]*IF(Table2[[#This Row],[Date]]=Table1[Date],1,0),1),0)</f>
        <v>37</v>
      </c>
      <c r="S63" s="2" cm="1">
        <f t="array" ref="S63">IFERROR(LARGE(_xlfn._xlws.FILTER(Table1[[F1]:[EN2]],IF(Table2[[#This Row],[F Line]]=Table1[[#Headers],[F1]:[EN2]],1,0))*Table1[No.]*IF(Table2[[#This Row],[Date]]=Table1[Date],1,0),2),0)</f>
        <v>11</v>
      </c>
      <c r="T63" s="2" cm="1">
        <f t="array" ref="T63">IFERROR(LARGE(_xlfn._xlws.FILTER(Table1[[F1]:[EN2]],IF(Table2[[#This Row],[F Line]]=Table1[[#Headers],[F1]:[EN2]],1,0))*Table1[No.]*IF(Table2[[#This Row],[Date]]=Table1[Date],1,0),3),0)</f>
        <v>10</v>
      </c>
      <c r="U63" s="2" cm="1">
        <f t="array" ref="U6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63" s="2" cm="1">
        <f t="array" ref="V6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63" s="2">
        <f>IF(Table2[[#This Row],[Type]]="Goal",1,0)</f>
        <v>0</v>
      </c>
      <c r="X63" s="2">
        <f>IF(OR(Table2[[#This Row],[Type]]="Goal",Table2[[#This Row],[Type]]="Shot"),1,0)</f>
        <v>0</v>
      </c>
      <c r="Y63" s="2">
        <f>IF(OR(Table2[[#This Row],[Type]]="Goal",Table2[[#This Row],[Type]]="Shot",Table2[[#This Row],[Type]]="Miss"),1,0)</f>
        <v>0</v>
      </c>
      <c r="Z63" s="2">
        <f>IF(OR(Table2[[#This Row],[Type]]="Goal",Table2[[#This Row],[Type]]="Shot",Table2[[#This Row],[Type]]="Miss",Table2[[#This Row],[Type]]="Block"),1,0)</f>
        <v>1</v>
      </c>
      <c r="AA63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63" s="2">
        <f>IF(Table2[[#This Row],[Player]]=Visualization!$AR$2,1,0)</f>
        <v>0</v>
      </c>
      <c r="AC63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63">
        <f>_xlfn.XLOOKUP(AE63,Table2[Shot No.],Table2[x2],300)</f>
        <v>300</v>
      </c>
      <c r="AG63">
        <f>_xlfn.XLOOKUP(AE63,Table2[Shot No.],Table2[y2],300)</f>
        <v>300</v>
      </c>
      <c r="AJ63">
        <f>_xlfn.XLOOKUP(AI63,Table2[Shot No.],Table2[x2],300)</f>
        <v>300</v>
      </c>
      <c r="AK63">
        <f>_xlfn.XLOOKUP(AI63,Table2[Shot No.],Table2[y2],300)</f>
        <v>300</v>
      </c>
      <c r="AN63">
        <f>_xlfn.XLOOKUP(AM63,Table2[Shot No.],Table2[x2],300)</f>
        <v>300</v>
      </c>
      <c r="AO63">
        <f>_xlfn.XLOOKUP(AM63,Table2[Shot No.],Table2[y2],300)</f>
        <v>300</v>
      </c>
    </row>
    <row r="64" spans="1:41" x14ac:dyDescent="0.3">
      <c r="A64">
        <v>2</v>
      </c>
      <c r="B64" t="s">
        <v>14</v>
      </c>
      <c r="C64" t="s">
        <v>15</v>
      </c>
      <c r="D64" t="s">
        <v>27</v>
      </c>
      <c r="E64">
        <v>-72</v>
      </c>
      <c r="F64">
        <v>5</v>
      </c>
      <c r="G64" t="s">
        <v>29</v>
      </c>
      <c r="H64" t="s">
        <v>15</v>
      </c>
      <c r="I64" t="s">
        <v>15</v>
      </c>
      <c r="J64" t="s">
        <v>15</v>
      </c>
      <c r="K64">
        <v>35</v>
      </c>
      <c r="M64" t="s">
        <v>30</v>
      </c>
      <c r="N64" s="1">
        <v>44481</v>
      </c>
      <c r="O64">
        <f t="shared" si="1"/>
        <v>63</v>
      </c>
      <c r="P64" cm="1">
        <f t="array" ref="P64">_xlfn.XLOOKUP(Table2[[#This Row],[Date]]&amp;Table2[[#This Row],[Period]],Table3[Date]&amp;Table3[Period],Table3[Coordinate])*Table2[[#This Row],[X]]</f>
        <v>-72</v>
      </c>
      <c r="Q64" cm="1">
        <f t="array" ref="Q64">_xlfn.XLOOKUP(Table2[[#This Row],[Date]]&amp;Table2[[#This Row],[Period]],Table3[Date]&amp;Table3[Period],Table3[Coordinate])*Table2[[#This Row],[Y]]</f>
        <v>5</v>
      </c>
      <c r="R64" s="2" cm="1">
        <f t="array" ref="R64">IFERROR(LARGE(_xlfn._xlws.FILTER(Table1[[F1]:[EN2]],IF(Table2[[#This Row],[F Line]]=Table1[[#Headers],[F1]:[EN2]],1,0))*Table1[No.]*IF(Table2[[#This Row],[Date]]=Table1[Date],1,0),1),0)</f>
        <v>53</v>
      </c>
      <c r="S64" s="2" cm="1">
        <f t="array" ref="S64">IFERROR(LARGE(_xlfn._xlws.FILTER(Table1[[F1]:[EN2]],IF(Table2[[#This Row],[F Line]]=Table1[[#Headers],[F1]:[EN2]],1,0))*Table1[No.]*IF(Table2[[#This Row],[Date]]=Table1[Date],1,0),2),0)</f>
        <v>23</v>
      </c>
      <c r="T64" s="2" cm="1">
        <f t="array" ref="T64">IFERROR(LARGE(_xlfn._xlws.FILTER(Table1[[F1]:[EN2]],IF(Table2[[#This Row],[F Line]]=Table1[[#Headers],[F1]:[EN2]],1,0))*Table1[No.]*IF(Table2[[#This Row],[Date]]=Table1[Date],1,0),3),0)</f>
        <v>8</v>
      </c>
      <c r="U64" s="2" cm="1">
        <f t="array" ref="U6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6</v>
      </c>
      <c r="V64" s="2" cm="1">
        <f t="array" ref="V6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  <c r="W64" s="2">
        <f>IF(Table2[[#This Row],[Type]]="Goal",1,0)</f>
        <v>0</v>
      </c>
      <c r="X64" s="2">
        <f>IF(OR(Table2[[#This Row],[Type]]="Goal",Table2[[#This Row],[Type]]="Shot"),1,0)</f>
        <v>0</v>
      </c>
      <c r="Y64" s="2">
        <f>IF(OR(Table2[[#This Row],[Type]]="Goal",Table2[[#This Row],[Type]]="Shot",Table2[[#This Row],[Type]]="Miss"),1,0)</f>
        <v>1</v>
      </c>
      <c r="Z64" s="2">
        <f>IF(OR(Table2[[#This Row],[Type]]="Goal",Table2[[#This Row],[Type]]="Shot",Table2[[#This Row],[Type]]="Miss",Table2[[#This Row],[Type]]="Block"),1,0)</f>
        <v>1</v>
      </c>
      <c r="AA64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0</v>
      </c>
      <c r="AB64" s="2">
        <f>IF(Table2[[#This Row],[Player]]=Visualization!$AR$2,1,0)</f>
        <v>0</v>
      </c>
      <c r="AC64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64">
        <f>_xlfn.XLOOKUP(AE64,Table2[Shot No.],Table2[x2],300)</f>
        <v>300</v>
      </c>
      <c r="AG64">
        <f>_xlfn.XLOOKUP(AE64,Table2[Shot No.],Table2[y2],300)</f>
        <v>300</v>
      </c>
      <c r="AJ64">
        <f>_xlfn.XLOOKUP(AI64,Table2[Shot No.],Table2[x2],300)</f>
        <v>300</v>
      </c>
      <c r="AK64">
        <f>_xlfn.XLOOKUP(AI64,Table2[Shot No.],Table2[y2],300)</f>
        <v>300</v>
      </c>
      <c r="AN64">
        <f>_xlfn.XLOOKUP(AM64,Table2[Shot No.],Table2[x2],300)</f>
        <v>300</v>
      </c>
      <c r="AO64">
        <f>_xlfn.XLOOKUP(AM64,Table2[Shot No.],Table2[y2],300)</f>
        <v>300</v>
      </c>
    </row>
    <row r="65" spans="1:41" x14ac:dyDescent="0.3">
      <c r="A65">
        <v>2</v>
      </c>
      <c r="B65" t="s">
        <v>14</v>
      </c>
      <c r="C65" t="s">
        <v>15</v>
      </c>
      <c r="D65" t="s">
        <v>16</v>
      </c>
      <c r="E65">
        <v>-66</v>
      </c>
      <c r="F65">
        <v>2</v>
      </c>
      <c r="G65" t="s">
        <v>29</v>
      </c>
      <c r="H65" t="s">
        <v>15</v>
      </c>
      <c r="I65" t="s">
        <v>15</v>
      </c>
      <c r="J65" t="s">
        <v>15</v>
      </c>
      <c r="K65">
        <v>35</v>
      </c>
      <c r="M65" t="s">
        <v>30</v>
      </c>
      <c r="N65" s="1">
        <v>44481</v>
      </c>
      <c r="O65">
        <f t="shared" si="1"/>
        <v>64</v>
      </c>
      <c r="P65" cm="1">
        <f t="array" ref="P65">_xlfn.XLOOKUP(Table2[[#This Row],[Date]]&amp;Table2[[#This Row],[Period]],Table3[Date]&amp;Table3[Period],Table3[Coordinate])*Table2[[#This Row],[X]]</f>
        <v>-66</v>
      </c>
      <c r="Q65" cm="1">
        <f t="array" ref="Q65">_xlfn.XLOOKUP(Table2[[#This Row],[Date]]&amp;Table2[[#This Row],[Period]],Table3[Date]&amp;Table3[Period],Table3[Coordinate])*Table2[[#This Row],[Y]]</f>
        <v>2</v>
      </c>
      <c r="R65" s="2" cm="1">
        <f t="array" ref="R65">IFERROR(LARGE(_xlfn._xlws.FILTER(Table1[[F1]:[EN2]],IF(Table2[[#This Row],[F Line]]=Table1[[#Headers],[F1]:[EN2]],1,0))*Table1[No.]*IF(Table2[[#This Row],[Date]]=Table1[Date],1,0),1),0)</f>
        <v>53</v>
      </c>
      <c r="S65" s="2" cm="1">
        <f t="array" ref="S65">IFERROR(LARGE(_xlfn._xlws.FILTER(Table1[[F1]:[EN2]],IF(Table2[[#This Row],[F Line]]=Table1[[#Headers],[F1]:[EN2]],1,0))*Table1[No.]*IF(Table2[[#This Row],[Date]]=Table1[Date],1,0),2),0)</f>
        <v>23</v>
      </c>
      <c r="T65" s="2" cm="1">
        <f t="array" ref="T65">IFERROR(LARGE(_xlfn._xlws.FILTER(Table1[[F1]:[EN2]],IF(Table2[[#This Row],[F Line]]=Table1[[#Headers],[F1]:[EN2]],1,0))*Table1[No.]*IF(Table2[[#This Row],[Date]]=Table1[Date],1,0),3),0)</f>
        <v>8</v>
      </c>
      <c r="U65" s="2" cm="1">
        <f t="array" ref="U6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6</v>
      </c>
      <c r="V65" s="2" cm="1">
        <f t="array" ref="V6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  <c r="W65" s="2">
        <f>IF(Table2[[#This Row],[Type]]="Goal",1,0)</f>
        <v>0</v>
      </c>
      <c r="X65" s="2">
        <f>IF(OR(Table2[[#This Row],[Type]]="Goal",Table2[[#This Row],[Type]]="Shot"),1,0)</f>
        <v>1</v>
      </c>
      <c r="Y65" s="2">
        <f>IF(OR(Table2[[#This Row],[Type]]="Goal",Table2[[#This Row],[Type]]="Shot",Table2[[#This Row],[Type]]="Miss"),1,0)</f>
        <v>1</v>
      </c>
      <c r="Z65" s="2">
        <f>IF(OR(Table2[[#This Row],[Type]]="Goal",Table2[[#This Row],[Type]]="Shot",Table2[[#This Row],[Type]]="Miss",Table2[[#This Row],[Type]]="Block"),1,0)</f>
        <v>1</v>
      </c>
      <c r="AA65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0</v>
      </c>
      <c r="AB65" s="2">
        <f>IF(Table2[[#This Row],[Player]]=Visualization!$AR$2,1,0)</f>
        <v>0</v>
      </c>
      <c r="AC65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65">
        <f>_xlfn.XLOOKUP(AE65,Table2[Shot No.],Table2[x2],300)</f>
        <v>300</v>
      </c>
      <c r="AG65">
        <f>_xlfn.XLOOKUP(AE65,Table2[Shot No.],Table2[y2],300)</f>
        <v>300</v>
      </c>
      <c r="AJ65">
        <f>_xlfn.XLOOKUP(AI65,Table2[Shot No.],Table2[x2],300)</f>
        <v>300</v>
      </c>
      <c r="AK65">
        <f>_xlfn.XLOOKUP(AI65,Table2[Shot No.],Table2[y2],300)</f>
        <v>300</v>
      </c>
      <c r="AN65">
        <f>_xlfn.XLOOKUP(AM65,Table2[Shot No.],Table2[x2],300)</f>
        <v>300</v>
      </c>
      <c r="AO65">
        <f>_xlfn.XLOOKUP(AM65,Table2[Shot No.],Table2[y2],300)</f>
        <v>300</v>
      </c>
    </row>
    <row r="66" spans="1:41" x14ac:dyDescent="0.3">
      <c r="A66">
        <v>2</v>
      </c>
      <c r="B66" t="s">
        <v>14</v>
      </c>
      <c r="C66" t="s">
        <v>15</v>
      </c>
      <c r="D66" t="s">
        <v>27</v>
      </c>
      <c r="E66">
        <v>-45</v>
      </c>
      <c r="F66">
        <v>31</v>
      </c>
      <c r="G66" t="s">
        <v>26</v>
      </c>
      <c r="H66" t="s">
        <v>22</v>
      </c>
      <c r="I66" t="s">
        <v>15</v>
      </c>
      <c r="J66" t="s">
        <v>15</v>
      </c>
      <c r="K66">
        <v>35</v>
      </c>
      <c r="M66" t="s">
        <v>19</v>
      </c>
      <c r="N66" s="1">
        <v>44481</v>
      </c>
      <c r="O66">
        <f t="shared" ref="O66:O97" si="2">ROW(O65)</f>
        <v>65</v>
      </c>
      <c r="P66" cm="1">
        <f t="array" ref="P66">_xlfn.XLOOKUP(Table2[[#This Row],[Date]]&amp;Table2[[#This Row],[Period]],Table3[Date]&amp;Table3[Period],Table3[Coordinate])*Table2[[#This Row],[X]]</f>
        <v>-45</v>
      </c>
      <c r="Q66" cm="1">
        <f t="array" ref="Q66">_xlfn.XLOOKUP(Table2[[#This Row],[Date]]&amp;Table2[[#This Row],[Period]],Table3[Date]&amp;Table3[Period],Table3[Coordinate])*Table2[[#This Row],[Y]]</f>
        <v>31</v>
      </c>
      <c r="R66" s="2" cm="1">
        <f t="array" ref="R66">IFERROR(LARGE(_xlfn._xlws.FILTER(Table1[[F1]:[EN2]],IF(Table2[[#This Row],[F Line]]=Table1[[#Headers],[F1]:[EN2]],1,0))*Table1[No.]*IF(Table2[[#This Row],[Date]]=Table1[Date],1,0),1),0)</f>
        <v>77</v>
      </c>
      <c r="S66" s="2" cm="1">
        <f t="array" ref="S66">IFERROR(LARGE(_xlfn._xlws.FILTER(Table1[[F1]:[EN2]],IF(Table2[[#This Row],[F Line]]=Table1[[#Headers],[F1]:[EN2]],1,0))*Table1[No.]*IF(Table2[[#This Row],[Date]]=Table1[Date],1,0),2),0)</f>
        <v>43</v>
      </c>
      <c r="T66" s="2" cm="1">
        <f t="array" ref="T66">IFERROR(LARGE(_xlfn._xlws.FILTER(Table1[[F1]:[EN2]],IF(Table2[[#This Row],[F Line]]=Table1[[#Headers],[F1]:[EN2]],1,0))*Table1[No.]*IF(Table2[[#This Row],[Date]]=Table1[Date],1,0),3),0)</f>
        <v>17</v>
      </c>
      <c r="U66" s="2" cm="1">
        <f t="array" ref="U6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66" s="2" cm="1">
        <f t="array" ref="V6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66" s="2">
        <f>IF(Table2[[#This Row],[Type]]="Goal",1,0)</f>
        <v>0</v>
      </c>
      <c r="X66" s="2">
        <f>IF(OR(Table2[[#This Row],[Type]]="Goal",Table2[[#This Row],[Type]]="Shot"),1,0)</f>
        <v>0</v>
      </c>
      <c r="Y66" s="2">
        <f>IF(OR(Table2[[#This Row],[Type]]="Goal",Table2[[#This Row],[Type]]="Shot",Table2[[#This Row],[Type]]="Miss"),1,0)</f>
        <v>1</v>
      </c>
      <c r="Z66" s="2">
        <f>IF(OR(Table2[[#This Row],[Type]]="Goal",Table2[[#This Row],[Type]]="Shot",Table2[[#This Row],[Type]]="Miss",Table2[[#This Row],[Type]]="Block"),1,0)</f>
        <v>1</v>
      </c>
      <c r="AA66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66" s="2">
        <f>IF(Table2[[#This Row],[Player]]=Visualization!$AR$2,1,0)</f>
        <v>0</v>
      </c>
      <c r="AC66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66">
        <f>_xlfn.XLOOKUP(AE66,Table2[Shot No.],Table2[x2],300)</f>
        <v>300</v>
      </c>
      <c r="AG66">
        <f>_xlfn.XLOOKUP(AE66,Table2[Shot No.],Table2[y2],300)</f>
        <v>300</v>
      </c>
      <c r="AJ66">
        <f>_xlfn.XLOOKUP(AI66,Table2[Shot No.],Table2[x2],300)</f>
        <v>300</v>
      </c>
      <c r="AK66">
        <f>_xlfn.XLOOKUP(AI66,Table2[Shot No.],Table2[y2],300)</f>
        <v>300</v>
      </c>
      <c r="AN66">
        <f>_xlfn.XLOOKUP(AM66,Table2[Shot No.],Table2[x2],300)</f>
        <v>300</v>
      </c>
      <c r="AO66">
        <f>_xlfn.XLOOKUP(AM66,Table2[Shot No.],Table2[y2],300)</f>
        <v>300</v>
      </c>
    </row>
    <row r="67" spans="1:41" x14ac:dyDescent="0.3">
      <c r="A67">
        <v>2</v>
      </c>
      <c r="B67" t="s">
        <v>14</v>
      </c>
      <c r="C67" t="s">
        <v>15</v>
      </c>
      <c r="D67" t="s">
        <v>16</v>
      </c>
      <c r="E67">
        <v>-77</v>
      </c>
      <c r="F67">
        <v>-2</v>
      </c>
      <c r="G67" t="s">
        <v>26</v>
      </c>
      <c r="H67" t="s">
        <v>22</v>
      </c>
      <c r="I67" t="s">
        <v>15</v>
      </c>
      <c r="J67" t="s">
        <v>15</v>
      </c>
      <c r="K67">
        <v>35</v>
      </c>
      <c r="M67" t="s">
        <v>19</v>
      </c>
      <c r="N67" s="1">
        <v>44481</v>
      </c>
      <c r="O67">
        <f t="shared" si="2"/>
        <v>66</v>
      </c>
      <c r="P67" cm="1">
        <f t="array" ref="P67">_xlfn.XLOOKUP(Table2[[#This Row],[Date]]&amp;Table2[[#This Row],[Period]],Table3[Date]&amp;Table3[Period],Table3[Coordinate])*Table2[[#This Row],[X]]</f>
        <v>-77</v>
      </c>
      <c r="Q67" cm="1">
        <f t="array" ref="Q67">_xlfn.XLOOKUP(Table2[[#This Row],[Date]]&amp;Table2[[#This Row],[Period]],Table3[Date]&amp;Table3[Period],Table3[Coordinate])*Table2[[#This Row],[Y]]</f>
        <v>-2</v>
      </c>
      <c r="R67" s="2" cm="1">
        <f t="array" ref="R67">IFERROR(LARGE(_xlfn._xlws.FILTER(Table1[[F1]:[EN2]],IF(Table2[[#This Row],[F Line]]=Table1[[#Headers],[F1]:[EN2]],1,0))*Table1[No.]*IF(Table2[[#This Row],[Date]]=Table1[Date],1,0),1),0)</f>
        <v>77</v>
      </c>
      <c r="S67" s="2" cm="1">
        <f t="array" ref="S67">IFERROR(LARGE(_xlfn._xlws.FILTER(Table1[[F1]:[EN2]],IF(Table2[[#This Row],[F Line]]=Table1[[#Headers],[F1]:[EN2]],1,0))*Table1[No.]*IF(Table2[[#This Row],[Date]]=Table1[Date],1,0),2),0)</f>
        <v>43</v>
      </c>
      <c r="T67" s="2" cm="1">
        <f t="array" ref="T67">IFERROR(LARGE(_xlfn._xlws.FILTER(Table1[[F1]:[EN2]],IF(Table2[[#This Row],[F Line]]=Table1[[#Headers],[F1]:[EN2]],1,0))*Table1[No.]*IF(Table2[[#This Row],[Date]]=Table1[Date],1,0),3),0)</f>
        <v>17</v>
      </c>
      <c r="U67" s="2" cm="1">
        <f t="array" ref="U6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67" s="2" cm="1">
        <f t="array" ref="V6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67" s="2">
        <f>IF(Table2[[#This Row],[Type]]="Goal",1,0)</f>
        <v>0</v>
      </c>
      <c r="X67" s="2">
        <f>IF(OR(Table2[[#This Row],[Type]]="Goal",Table2[[#This Row],[Type]]="Shot"),1,0)</f>
        <v>1</v>
      </c>
      <c r="Y67" s="2">
        <f>IF(OR(Table2[[#This Row],[Type]]="Goal",Table2[[#This Row],[Type]]="Shot",Table2[[#This Row],[Type]]="Miss"),1,0)</f>
        <v>1</v>
      </c>
      <c r="Z67" s="2">
        <f>IF(OR(Table2[[#This Row],[Type]]="Goal",Table2[[#This Row],[Type]]="Shot",Table2[[#This Row],[Type]]="Miss",Table2[[#This Row],[Type]]="Block"),1,0)</f>
        <v>1</v>
      </c>
      <c r="AA67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67" s="2">
        <f>IF(Table2[[#This Row],[Player]]=Visualization!$AR$2,1,0)</f>
        <v>0</v>
      </c>
      <c r="AC67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67">
        <f>_xlfn.XLOOKUP(AE67,Table2[Shot No.],Table2[x2],300)</f>
        <v>300</v>
      </c>
      <c r="AG67">
        <f>_xlfn.XLOOKUP(AE67,Table2[Shot No.],Table2[y2],300)</f>
        <v>300</v>
      </c>
      <c r="AJ67">
        <f>_xlfn.XLOOKUP(AI67,Table2[Shot No.],Table2[x2],300)</f>
        <v>300</v>
      </c>
      <c r="AK67">
        <f>_xlfn.XLOOKUP(AI67,Table2[Shot No.],Table2[y2],300)</f>
        <v>300</v>
      </c>
      <c r="AN67">
        <f>_xlfn.XLOOKUP(AM67,Table2[Shot No.],Table2[x2],300)</f>
        <v>300</v>
      </c>
      <c r="AO67">
        <f>_xlfn.XLOOKUP(AM67,Table2[Shot No.],Table2[y2],300)</f>
        <v>300</v>
      </c>
    </row>
    <row r="68" spans="1:41" x14ac:dyDescent="0.3">
      <c r="A68">
        <v>2</v>
      </c>
      <c r="B68" t="s">
        <v>14</v>
      </c>
      <c r="C68" t="s">
        <v>15</v>
      </c>
      <c r="D68" t="s">
        <v>16</v>
      </c>
      <c r="E68">
        <v>-81</v>
      </c>
      <c r="F68">
        <v>6</v>
      </c>
      <c r="G68" t="s">
        <v>26</v>
      </c>
      <c r="H68" t="s">
        <v>18</v>
      </c>
      <c r="I68" t="s">
        <v>15</v>
      </c>
      <c r="J68" t="s">
        <v>15</v>
      </c>
      <c r="K68">
        <v>35</v>
      </c>
      <c r="M68" t="s">
        <v>19</v>
      </c>
      <c r="N68" s="1">
        <v>44481</v>
      </c>
      <c r="O68">
        <f t="shared" si="2"/>
        <v>67</v>
      </c>
      <c r="P68" cm="1">
        <f t="array" ref="P68">_xlfn.XLOOKUP(Table2[[#This Row],[Date]]&amp;Table2[[#This Row],[Period]],Table3[Date]&amp;Table3[Period],Table3[Coordinate])*Table2[[#This Row],[X]]</f>
        <v>-81</v>
      </c>
      <c r="Q68" cm="1">
        <f t="array" ref="Q68">_xlfn.XLOOKUP(Table2[[#This Row],[Date]]&amp;Table2[[#This Row],[Period]],Table3[Date]&amp;Table3[Period],Table3[Coordinate])*Table2[[#This Row],[Y]]</f>
        <v>6</v>
      </c>
      <c r="R68" s="2" cm="1">
        <f t="array" ref="R68">IFERROR(LARGE(_xlfn._xlws.FILTER(Table1[[F1]:[EN2]],IF(Table2[[#This Row],[F Line]]=Table1[[#Headers],[F1]:[EN2]],1,0))*Table1[No.]*IF(Table2[[#This Row],[Date]]=Table1[Date],1,0),1),0)</f>
        <v>77</v>
      </c>
      <c r="S68" s="2" cm="1">
        <f t="array" ref="S68">IFERROR(LARGE(_xlfn._xlws.FILTER(Table1[[F1]:[EN2]],IF(Table2[[#This Row],[F Line]]=Table1[[#Headers],[F1]:[EN2]],1,0))*Table1[No.]*IF(Table2[[#This Row],[Date]]=Table1[Date],1,0),2),0)</f>
        <v>43</v>
      </c>
      <c r="T68" s="2" cm="1">
        <f t="array" ref="T68">IFERROR(LARGE(_xlfn._xlws.FILTER(Table1[[F1]:[EN2]],IF(Table2[[#This Row],[F Line]]=Table1[[#Headers],[F1]:[EN2]],1,0))*Table1[No.]*IF(Table2[[#This Row],[Date]]=Table1[Date],1,0),3),0)</f>
        <v>17</v>
      </c>
      <c r="U68" s="2" cm="1">
        <f t="array" ref="U6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68" s="2" cm="1">
        <f t="array" ref="V6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68" s="2">
        <f>IF(Table2[[#This Row],[Type]]="Goal",1,0)</f>
        <v>0</v>
      </c>
      <c r="X68" s="2">
        <f>IF(OR(Table2[[#This Row],[Type]]="Goal",Table2[[#This Row],[Type]]="Shot"),1,0)</f>
        <v>1</v>
      </c>
      <c r="Y68" s="2">
        <f>IF(OR(Table2[[#This Row],[Type]]="Goal",Table2[[#This Row],[Type]]="Shot",Table2[[#This Row],[Type]]="Miss"),1,0)</f>
        <v>1</v>
      </c>
      <c r="Z68" s="2">
        <f>IF(OR(Table2[[#This Row],[Type]]="Goal",Table2[[#This Row],[Type]]="Shot",Table2[[#This Row],[Type]]="Miss",Table2[[#This Row],[Type]]="Block"),1,0)</f>
        <v>1</v>
      </c>
      <c r="AA68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68" s="2">
        <f>IF(Table2[[#This Row],[Player]]=Visualization!$AR$2,1,0)</f>
        <v>0</v>
      </c>
      <c r="AC68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68">
        <f>_xlfn.XLOOKUP(AE68,Table2[Shot No.],Table2[x2],300)</f>
        <v>300</v>
      </c>
      <c r="AG68">
        <f>_xlfn.XLOOKUP(AE68,Table2[Shot No.],Table2[y2],300)</f>
        <v>300</v>
      </c>
      <c r="AJ68">
        <f>_xlfn.XLOOKUP(AI68,Table2[Shot No.],Table2[x2],300)</f>
        <v>300</v>
      </c>
      <c r="AK68">
        <f>_xlfn.XLOOKUP(AI68,Table2[Shot No.],Table2[y2],300)</f>
        <v>300</v>
      </c>
      <c r="AN68">
        <f>_xlfn.XLOOKUP(AM68,Table2[Shot No.],Table2[x2],300)</f>
        <v>300</v>
      </c>
      <c r="AO68">
        <f>_xlfn.XLOOKUP(AM68,Table2[Shot No.],Table2[y2],300)</f>
        <v>300</v>
      </c>
    </row>
    <row r="69" spans="1:41" x14ac:dyDescent="0.3">
      <c r="A69">
        <v>2</v>
      </c>
      <c r="B69" t="s">
        <v>14</v>
      </c>
      <c r="C69" t="s">
        <v>15</v>
      </c>
      <c r="D69" t="s">
        <v>20</v>
      </c>
      <c r="E69">
        <v>-78</v>
      </c>
      <c r="F69">
        <v>2</v>
      </c>
      <c r="G69" t="s">
        <v>26</v>
      </c>
      <c r="H69" t="s">
        <v>18</v>
      </c>
      <c r="I69" t="s">
        <v>15</v>
      </c>
      <c r="J69" t="s">
        <v>15</v>
      </c>
      <c r="K69">
        <v>35</v>
      </c>
      <c r="M69" t="s">
        <v>19</v>
      </c>
      <c r="N69" s="1">
        <v>44481</v>
      </c>
      <c r="O69">
        <f t="shared" si="2"/>
        <v>68</v>
      </c>
      <c r="P69" cm="1">
        <f t="array" ref="P69">_xlfn.XLOOKUP(Table2[[#This Row],[Date]]&amp;Table2[[#This Row],[Period]],Table3[Date]&amp;Table3[Period],Table3[Coordinate])*Table2[[#This Row],[X]]</f>
        <v>-78</v>
      </c>
      <c r="Q69" cm="1">
        <f t="array" ref="Q69">_xlfn.XLOOKUP(Table2[[#This Row],[Date]]&amp;Table2[[#This Row],[Period]],Table3[Date]&amp;Table3[Period],Table3[Coordinate])*Table2[[#This Row],[Y]]</f>
        <v>2</v>
      </c>
      <c r="R69" s="2" cm="1">
        <f t="array" ref="R69">IFERROR(LARGE(_xlfn._xlws.FILTER(Table1[[F1]:[EN2]],IF(Table2[[#This Row],[F Line]]=Table1[[#Headers],[F1]:[EN2]],1,0))*Table1[No.]*IF(Table2[[#This Row],[Date]]=Table1[Date],1,0),1),0)</f>
        <v>77</v>
      </c>
      <c r="S69" s="2" cm="1">
        <f t="array" ref="S69">IFERROR(LARGE(_xlfn._xlws.FILTER(Table1[[F1]:[EN2]],IF(Table2[[#This Row],[F Line]]=Table1[[#Headers],[F1]:[EN2]],1,0))*Table1[No.]*IF(Table2[[#This Row],[Date]]=Table1[Date],1,0),2),0)</f>
        <v>43</v>
      </c>
      <c r="T69" s="2" cm="1">
        <f t="array" ref="T69">IFERROR(LARGE(_xlfn._xlws.FILTER(Table1[[F1]:[EN2]],IF(Table2[[#This Row],[F Line]]=Table1[[#Headers],[F1]:[EN2]],1,0))*Table1[No.]*IF(Table2[[#This Row],[Date]]=Table1[Date],1,0),3),0)</f>
        <v>17</v>
      </c>
      <c r="U69" s="2" cm="1">
        <f t="array" ref="U6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69" s="2" cm="1">
        <f t="array" ref="V6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69" s="2">
        <f>IF(Table2[[#This Row],[Type]]="Goal",1,0)</f>
        <v>0</v>
      </c>
      <c r="X69" s="2">
        <f>IF(OR(Table2[[#This Row],[Type]]="Goal",Table2[[#This Row],[Type]]="Shot"),1,0)</f>
        <v>0</v>
      </c>
      <c r="Y69" s="2">
        <f>IF(OR(Table2[[#This Row],[Type]]="Goal",Table2[[#This Row],[Type]]="Shot",Table2[[#This Row],[Type]]="Miss"),1,0)</f>
        <v>0</v>
      </c>
      <c r="Z69" s="2">
        <f>IF(OR(Table2[[#This Row],[Type]]="Goal",Table2[[#This Row],[Type]]="Shot",Table2[[#This Row],[Type]]="Miss",Table2[[#This Row],[Type]]="Block"),1,0)</f>
        <v>1</v>
      </c>
      <c r="AA69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69" s="2">
        <f>IF(Table2[[#This Row],[Player]]=Visualization!$AR$2,1,0)</f>
        <v>0</v>
      </c>
      <c r="AC69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69">
        <f>_xlfn.XLOOKUP(AE69,Table2[Shot No.],Table2[x2],300)</f>
        <v>300</v>
      </c>
      <c r="AG69">
        <f>_xlfn.XLOOKUP(AE69,Table2[Shot No.],Table2[y2],300)</f>
        <v>300</v>
      </c>
      <c r="AJ69">
        <f>_xlfn.XLOOKUP(AI69,Table2[Shot No.],Table2[x2],300)</f>
        <v>300</v>
      </c>
      <c r="AK69">
        <f>_xlfn.XLOOKUP(AI69,Table2[Shot No.],Table2[y2],300)</f>
        <v>300</v>
      </c>
      <c r="AN69">
        <f>_xlfn.XLOOKUP(AM69,Table2[Shot No.],Table2[x2],300)</f>
        <v>300</v>
      </c>
      <c r="AO69">
        <f>_xlfn.XLOOKUP(AM69,Table2[Shot No.],Table2[y2],300)</f>
        <v>300</v>
      </c>
    </row>
    <row r="70" spans="1:41" x14ac:dyDescent="0.3">
      <c r="A70">
        <v>2</v>
      </c>
      <c r="B70" t="s">
        <v>14</v>
      </c>
      <c r="C70" t="s">
        <v>15</v>
      </c>
      <c r="D70" t="s">
        <v>16</v>
      </c>
      <c r="E70">
        <v>-53</v>
      </c>
      <c r="F70">
        <v>-19</v>
      </c>
      <c r="G70" t="s">
        <v>17</v>
      </c>
      <c r="H70" t="s">
        <v>24</v>
      </c>
      <c r="I70" t="s">
        <v>15</v>
      </c>
      <c r="J70" t="s">
        <v>15</v>
      </c>
      <c r="K70">
        <v>35</v>
      </c>
      <c r="M70" t="s">
        <v>19</v>
      </c>
      <c r="N70" s="1">
        <v>44481</v>
      </c>
      <c r="O70">
        <f t="shared" si="2"/>
        <v>69</v>
      </c>
      <c r="P70" cm="1">
        <f t="array" ref="P70">_xlfn.XLOOKUP(Table2[[#This Row],[Date]]&amp;Table2[[#This Row],[Period]],Table3[Date]&amp;Table3[Period],Table3[Coordinate])*Table2[[#This Row],[X]]</f>
        <v>-53</v>
      </c>
      <c r="Q70" cm="1">
        <f t="array" ref="Q70">_xlfn.XLOOKUP(Table2[[#This Row],[Date]]&amp;Table2[[#This Row],[Period]],Table3[Date]&amp;Table3[Period],Table3[Coordinate])*Table2[[#This Row],[Y]]</f>
        <v>-19</v>
      </c>
      <c r="R70" s="2" cm="1">
        <f t="array" ref="R70">IFERROR(LARGE(_xlfn._xlws.FILTER(Table1[[F1]:[EN2]],IF(Table2[[#This Row],[F Line]]=Table1[[#Headers],[F1]:[EN2]],1,0))*Table1[No.]*IF(Table2[[#This Row],[Date]]=Table1[Date],1,0),1),0)</f>
        <v>71</v>
      </c>
      <c r="S70" s="2" cm="1">
        <f t="array" ref="S70">IFERROR(LARGE(_xlfn._xlws.FILTER(Table1[[F1]:[EN2]],IF(Table2[[#This Row],[F Line]]=Table1[[#Headers],[F1]:[EN2]],1,0))*Table1[No.]*IF(Table2[[#This Row],[Date]]=Table1[Date],1,0),2),0)</f>
        <v>24</v>
      </c>
      <c r="T70" s="2" cm="1">
        <f t="array" ref="T70">IFERROR(LARGE(_xlfn._xlws.FILTER(Table1[[F1]:[EN2]],IF(Table2[[#This Row],[F Line]]=Table1[[#Headers],[F1]:[EN2]],1,0))*Table1[No.]*IF(Table2[[#This Row],[Date]]=Table1[Date],1,0),3),0)</f>
        <v>16</v>
      </c>
      <c r="U70" s="2" cm="1">
        <f t="array" ref="U7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70" s="2" cm="1">
        <f t="array" ref="V7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70" s="2">
        <f>IF(Table2[[#This Row],[Type]]="Goal",1,0)</f>
        <v>0</v>
      </c>
      <c r="X70" s="2">
        <f>IF(OR(Table2[[#This Row],[Type]]="Goal",Table2[[#This Row],[Type]]="Shot"),1,0)</f>
        <v>1</v>
      </c>
      <c r="Y70" s="2">
        <f>IF(OR(Table2[[#This Row],[Type]]="Goal",Table2[[#This Row],[Type]]="Shot",Table2[[#This Row],[Type]]="Miss"),1,0)</f>
        <v>1</v>
      </c>
      <c r="Z70" s="2">
        <f>IF(OR(Table2[[#This Row],[Type]]="Goal",Table2[[#This Row],[Type]]="Shot",Table2[[#This Row],[Type]]="Miss",Table2[[#This Row],[Type]]="Block"),1,0)</f>
        <v>1</v>
      </c>
      <c r="AA70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70" s="2">
        <f>IF(Table2[[#This Row],[Player]]=Visualization!$AR$2,1,0)</f>
        <v>0</v>
      </c>
      <c r="AC70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70">
        <f>_xlfn.XLOOKUP(AE70,Table2[Shot No.],Table2[x2],300)</f>
        <v>300</v>
      </c>
      <c r="AG70">
        <f>_xlfn.XLOOKUP(AE70,Table2[Shot No.],Table2[y2],300)</f>
        <v>300</v>
      </c>
      <c r="AJ70">
        <f>_xlfn.XLOOKUP(AI70,Table2[Shot No.],Table2[x2],300)</f>
        <v>300</v>
      </c>
      <c r="AK70">
        <f>_xlfn.XLOOKUP(AI70,Table2[Shot No.],Table2[y2],300)</f>
        <v>300</v>
      </c>
      <c r="AN70">
        <f>_xlfn.XLOOKUP(AM70,Table2[Shot No.],Table2[x2],300)</f>
        <v>300</v>
      </c>
      <c r="AO70">
        <f>_xlfn.XLOOKUP(AM70,Table2[Shot No.],Table2[y2],300)</f>
        <v>300</v>
      </c>
    </row>
    <row r="71" spans="1:41" x14ac:dyDescent="0.3">
      <c r="A71">
        <v>2</v>
      </c>
      <c r="B71" t="s">
        <v>14</v>
      </c>
      <c r="C71" t="s">
        <v>15</v>
      </c>
      <c r="D71" t="s">
        <v>20</v>
      </c>
      <c r="E71">
        <v>-77</v>
      </c>
      <c r="F71">
        <v>7</v>
      </c>
      <c r="G71" t="s">
        <v>31</v>
      </c>
      <c r="H71" t="s">
        <v>15</v>
      </c>
      <c r="I71" t="s">
        <v>15</v>
      </c>
      <c r="J71" t="s">
        <v>15</v>
      </c>
      <c r="K71">
        <v>35</v>
      </c>
      <c r="M71" t="s">
        <v>32</v>
      </c>
      <c r="N71" s="1">
        <v>44481</v>
      </c>
      <c r="O71">
        <f t="shared" si="2"/>
        <v>70</v>
      </c>
      <c r="P71" cm="1">
        <f t="array" ref="P71">_xlfn.XLOOKUP(Table2[[#This Row],[Date]]&amp;Table2[[#This Row],[Period]],Table3[Date]&amp;Table3[Period],Table3[Coordinate])*Table2[[#This Row],[X]]</f>
        <v>-77</v>
      </c>
      <c r="Q71" cm="1">
        <f t="array" ref="Q71">_xlfn.XLOOKUP(Table2[[#This Row],[Date]]&amp;Table2[[#This Row],[Period]],Table3[Date]&amp;Table3[Period],Table3[Coordinate])*Table2[[#This Row],[Y]]</f>
        <v>7</v>
      </c>
      <c r="R71" s="2" cm="1">
        <f t="array" ref="R71">IFERROR(LARGE(_xlfn._xlws.FILTER(Table1[[F1]:[EN2]],IF(Table2[[#This Row],[F Line]]=Table1[[#Headers],[F1]:[EN2]],1,0))*Table1[No.]*IF(Table2[[#This Row],[Date]]=Table1[Date],1,0),1),0)</f>
        <v>77</v>
      </c>
      <c r="S71" s="2" cm="1">
        <f t="array" ref="S71">IFERROR(LARGE(_xlfn._xlws.FILTER(Table1[[F1]:[EN2]],IF(Table2[[#This Row],[F Line]]=Table1[[#Headers],[F1]:[EN2]],1,0))*Table1[No.]*IF(Table2[[#This Row],[Date]]=Table1[Date],1,0),2),0)</f>
        <v>71</v>
      </c>
      <c r="T71" s="2" cm="1">
        <f t="array" ref="T71">IFERROR(LARGE(_xlfn._xlws.FILTER(Table1[[F1]:[EN2]],IF(Table2[[#This Row],[F Line]]=Table1[[#Headers],[F1]:[EN2]],1,0))*Table1[No.]*IF(Table2[[#This Row],[Date]]=Table1[Date],1,0),3),0)</f>
        <v>58</v>
      </c>
      <c r="U71" s="2" cm="1">
        <f t="array" ref="U7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17</v>
      </c>
      <c r="V71" s="2" cm="1">
        <f t="array" ref="V7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16</v>
      </c>
      <c r="W71" s="2">
        <f>IF(Table2[[#This Row],[Type]]="Goal",1,0)</f>
        <v>0</v>
      </c>
      <c r="X71" s="2">
        <f>IF(OR(Table2[[#This Row],[Type]]="Goal",Table2[[#This Row],[Type]]="Shot"),1,0)</f>
        <v>0</v>
      </c>
      <c r="Y71" s="2">
        <f>IF(OR(Table2[[#This Row],[Type]]="Goal",Table2[[#This Row],[Type]]="Shot",Table2[[#This Row],[Type]]="Miss"),1,0)</f>
        <v>0</v>
      </c>
      <c r="Z71" s="2">
        <f>IF(OR(Table2[[#This Row],[Type]]="Goal",Table2[[#This Row],[Type]]="Shot",Table2[[#This Row],[Type]]="Miss",Table2[[#This Row],[Type]]="Block"),1,0)</f>
        <v>1</v>
      </c>
      <c r="AA71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0</v>
      </c>
      <c r="AB71" s="2">
        <f>IF(Table2[[#This Row],[Player]]=Visualization!$AR$2,1,0)</f>
        <v>0</v>
      </c>
      <c r="AC71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71">
        <f>_xlfn.XLOOKUP(AE71,Table2[Shot No.],Table2[x2],300)</f>
        <v>300</v>
      </c>
      <c r="AG71">
        <f>_xlfn.XLOOKUP(AE71,Table2[Shot No.],Table2[y2],300)</f>
        <v>300</v>
      </c>
      <c r="AJ71">
        <f>_xlfn.XLOOKUP(AI71,Table2[Shot No.],Table2[x2],300)</f>
        <v>300</v>
      </c>
      <c r="AK71">
        <f>_xlfn.XLOOKUP(AI71,Table2[Shot No.],Table2[y2],300)</f>
        <v>300</v>
      </c>
      <c r="AN71">
        <f>_xlfn.XLOOKUP(AM71,Table2[Shot No.],Table2[x2],300)</f>
        <v>300</v>
      </c>
      <c r="AO71">
        <f>_xlfn.XLOOKUP(AM71,Table2[Shot No.],Table2[y2],300)</f>
        <v>300</v>
      </c>
    </row>
    <row r="72" spans="1:41" x14ac:dyDescent="0.3">
      <c r="A72">
        <v>2</v>
      </c>
      <c r="B72" t="s">
        <v>23</v>
      </c>
      <c r="C72">
        <v>71</v>
      </c>
      <c r="D72" t="s">
        <v>20</v>
      </c>
      <c r="E72">
        <v>79</v>
      </c>
      <c r="F72">
        <v>0</v>
      </c>
      <c r="G72" t="s">
        <v>33</v>
      </c>
      <c r="H72" t="s">
        <v>15</v>
      </c>
      <c r="I72" t="s">
        <v>15</v>
      </c>
      <c r="J72" t="s">
        <v>15</v>
      </c>
      <c r="K72">
        <v>35</v>
      </c>
      <c r="M72" t="s">
        <v>32</v>
      </c>
      <c r="N72" s="1">
        <v>44481</v>
      </c>
      <c r="O72">
        <f t="shared" si="2"/>
        <v>71</v>
      </c>
      <c r="P72" cm="1">
        <f t="array" ref="P72">_xlfn.XLOOKUP(Table2[[#This Row],[Date]]&amp;Table2[[#This Row],[Period]],Table3[Date]&amp;Table3[Period],Table3[Coordinate])*Table2[[#This Row],[X]]</f>
        <v>79</v>
      </c>
      <c r="Q72" cm="1">
        <f t="array" ref="Q72">_xlfn.XLOOKUP(Table2[[#This Row],[Date]]&amp;Table2[[#This Row],[Period]],Table3[Date]&amp;Table3[Period],Table3[Coordinate])*Table2[[#This Row],[Y]]</f>
        <v>0</v>
      </c>
      <c r="R72" s="2" cm="1">
        <f t="array" ref="R72">IFERROR(LARGE(_xlfn._xlws.FILTER(Table1[[F1]:[EN2]],IF(Table2[[#This Row],[F Line]]=Table1[[#Headers],[F1]:[EN2]],1,0))*Table1[No.]*IF(Table2[[#This Row],[Date]]=Table1[Date],1,0),1),0)</f>
        <v>71</v>
      </c>
      <c r="S72" s="2" cm="1">
        <f t="array" ref="S72">IFERROR(LARGE(_xlfn._xlws.FILTER(Table1[[F1]:[EN2]],IF(Table2[[#This Row],[F Line]]=Table1[[#Headers],[F1]:[EN2]],1,0))*Table1[No.]*IF(Table2[[#This Row],[Date]]=Table1[Date],1,0),2),0)</f>
        <v>43</v>
      </c>
      <c r="T72" s="2" cm="1">
        <f t="array" ref="T72">IFERROR(LARGE(_xlfn._xlws.FILTER(Table1[[F1]:[EN2]],IF(Table2[[#This Row],[F Line]]=Table1[[#Headers],[F1]:[EN2]],1,0))*Table1[No.]*IF(Table2[[#This Row],[Date]]=Table1[Date],1,0),3),0)</f>
        <v>28</v>
      </c>
      <c r="U72" s="2" cm="1">
        <f t="array" ref="U7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10</v>
      </c>
      <c r="V72" s="2" cm="1">
        <f t="array" ref="V7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72" s="2">
        <f>IF(Table2[[#This Row],[Type]]="Goal",1,0)</f>
        <v>0</v>
      </c>
      <c r="X72" s="2">
        <f>IF(OR(Table2[[#This Row],[Type]]="Goal",Table2[[#This Row],[Type]]="Shot"),1,0)</f>
        <v>0</v>
      </c>
      <c r="Y72" s="2">
        <f>IF(OR(Table2[[#This Row],[Type]]="Goal",Table2[[#This Row],[Type]]="Shot",Table2[[#This Row],[Type]]="Miss"),1,0)</f>
        <v>0</v>
      </c>
      <c r="Z72" s="2">
        <f>IF(OR(Table2[[#This Row],[Type]]="Goal",Table2[[#This Row],[Type]]="Shot",Table2[[#This Row],[Type]]="Miss",Table2[[#This Row],[Type]]="Block"),1,0)</f>
        <v>1</v>
      </c>
      <c r="AA72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0</v>
      </c>
      <c r="AB72" s="2">
        <f>IF(Table2[[#This Row],[Player]]=Visualization!$AR$2,1,0)</f>
        <v>0</v>
      </c>
      <c r="AC72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72">
        <f>_xlfn.XLOOKUP(AE72,Table2[Shot No.],Table2[x2],300)</f>
        <v>300</v>
      </c>
      <c r="AG72">
        <f>_xlfn.XLOOKUP(AE72,Table2[Shot No.],Table2[y2],300)</f>
        <v>300</v>
      </c>
      <c r="AJ72">
        <f>_xlfn.XLOOKUP(AI72,Table2[Shot No.],Table2[x2],300)</f>
        <v>300</v>
      </c>
      <c r="AK72">
        <f>_xlfn.XLOOKUP(AI72,Table2[Shot No.],Table2[y2],300)</f>
        <v>300</v>
      </c>
      <c r="AN72">
        <f>_xlfn.XLOOKUP(AM72,Table2[Shot No.],Table2[x2],300)</f>
        <v>300</v>
      </c>
      <c r="AO72">
        <f>_xlfn.XLOOKUP(AM72,Table2[Shot No.],Table2[y2],300)</f>
        <v>300</v>
      </c>
    </row>
    <row r="73" spans="1:41" x14ac:dyDescent="0.3">
      <c r="A73">
        <v>2</v>
      </c>
      <c r="B73" t="s">
        <v>23</v>
      </c>
      <c r="C73">
        <v>53</v>
      </c>
      <c r="D73" t="s">
        <v>16</v>
      </c>
      <c r="E73">
        <v>80</v>
      </c>
      <c r="F73">
        <v>12</v>
      </c>
      <c r="G73" t="s">
        <v>21</v>
      </c>
      <c r="H73" t="s">
        <v>24</v>
      </c>
      <c r="I73" t="s">
        <v>15</v>
      </c>
      <c r="J73" t="s">
        <v>15</v>
      </c>
      <c r="K73">
        <v>35</v>
      </c>
      <c r="M73" t="s">
        <v>19</v>
      </c>
      <c r="N73" s="1">
        <v>44481</v>
      </c>
      <c r="O73">
        <f t="shared" si="2"/>
        <v>72</v>
      </c>
      <c r="P73" cm="1">
        <f t="array" ref="P73">_xlfn.XLOOKUP(Table2[[#This Row],[Date]]&amp;Table2[[#This Row],[Period]],Table3[Date]&amp;Table3[Period],Table3[Coordinate])*Table2[[#This Row],[X]]</f>
        <v>80</v>
      </c>
      <c r="Q73" cm="1">
        <f t="array" ref="Q73">_xlfn.XLOOKUP(Table2[[#This Row],[Date]]&amp;Table2[[#This Row],[Period]],Table3[Date]&amp;Table3[Period],Table3[Coordinate])*Table2[[#This Row],[Y]]</f>
        <v>12</v>
      </c>
      <c r="R73" s="2" cm="1">
        <f t="array" ref="R73">IFERROR(LARGE(_xlfn._xlws.FILTER(Table1[[F1]:[EN2]],IF(Table2[[#This Row],[F Line]]=Table1[[#Headers],[F1]:[EN2]],1,0))*Table1[No.]*IF(Table2[[#This Row],[Date]]=Table1[Date],1,0),1),0)</f>
        <v>53</v>
      </c>
      <c r="S73" s="2" cm="1">
        <f t="array" ref="S73">IFERROR(LARGE(_xlfn._xlws.FILTER(Table1[[F1]:[EN2]],IF(Table2[[#This Row],[F Line]]=Table1[[#Headers],[F1]:[EN2]],1,0))*Table1[No.]*IF(Table2[[#This Row],[Date]]=Table1[Date],1,0),2),0)</f>
        <v>23</v>
      </c>
      <c r="T73" s="2" cm="1">
        <f t="array" ref="T73">IFERROR(LARGE(_xlfn._xlws.FILTER(Table1[[F1]:[EN2]],IF(Table2[[#This Row],[F Line]]=Table1[[#Headers],[F1]:[EN2]],1,0))*Table1[No.]*IF(Table2[[#This Row],[Date]]=Table1[Date],1,0),3),0)</f>
        <v>12</v>
      </c>
      <c r="U73" s="2" cm="1">
        <f t="array" ref="U7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73" s="2" cm="1">
        <f t="array" ref="V7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73" s="2">
        <f>IF(Table2[[#This Row],[Type]]="Goal",1,0)</f>
        <v>0</v>
      </c>
      <c r="X73" s="2">
        <f>IF(OR(Table2[[#This Row],[Type]]="Goal",Table2[[#This Row],[Type]]="Shot"),1,0)</f>
        <v>1</v>
      </c>
      <c r="Y73" s="2">
        <f>IF(OR(Table2[[#This Row],[Type]]="Goal",Table2[[#This Row],[Type]]="Shot",Table2[[#This Row],[Type]]="Miss"),1,0)</f>
        <v>1</v>
      </c>
      <c r="Z73" s="2">
        <f>IF(OR(Table2[[#This Row],[Type]]="Goal",Table2[[#This Row],[Type]]="Shot",Table2[[#This Row],[Type]]="Miss",Table2[[#This Row],[Type]]="Block"),1,0)</f>
        <v>1</v>
      </c>
      <c r="AA73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73" s="2">
        <f>IF(Table2[[#This Row],[Player]]=Visualization!$AR$2,1,0)</f>
        <v>0</v>
      </c>
      <c r="AC73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73">
        <f>_xlfn.XLOOKUP(AE73,Table2[Shot No.],Table2[x2],300)</f>
        <v>300</v>
      </c>
      <c r="AG73">
        <f>_xlfn.XLOOKUP(AE73,Table2[Shot No.],Table2[y2],300)</f>
        <v>300</v>
      </c>
      <c r="AJ73">
        <f>_xlfn.XLOOKUP(AI73,Table2[Shot No.],Table2[x2],300)</f>
        <v>300</v>
      </c>
      <c r="AK73">
        <f>_xlfn.XLOOKUP(AI73,Table2[Shot No.],Table2[y2],300)</f>
        <v>300</v>
      </c>
      <c r="AN73">
        <f>_xlfn.XLOOKUP(AM73,Table2[Shot No.],Table2[x2],300)</f>
        <v>300</v>
      </c>
      <c r="AO73">
        <f>_xlfn.XLOOKUP(AM73,Table2[Shot No.],Table2[y2],300)</f>
        <v>300</v>
      </c>
    </row>
    <row r="74" spans="1:41" x14ac:dyDescent="0.3">
      <c r="A74">
        <v>2</v>
      </c>
      <c r="B74" t="s">
        <v>14</v>
      </c>
      <c r="C74" t="s">
        <v>15</v>
      </c>
      <c r="D74" t="s">
        <v>20</v>
      </c>
      <c r="E74">
        <v>-77</v>
      </c>
      <c r="F74">
        <v>-1</v>
      </c>
      <c r="G74" t="s">
        <v>21</v>
      </c>
      <c r="H74" t="s">
        <v>22</v>
      </c>
      <c r="I74" t="s">
        <v>15</v>
      </c>
      <c r="J74" t="s">
        <v>15</v>
      </c>
      <c r="K74">
        <v>35</v>
      </c>
      <c r="M74" t="s">
        <v>19</v>
      </c>
      <c r="N74" s="1">
        <v>44481</v>
      </c>
      <c r="O74">
        <f t="shared" si="2"/>
        <v>73</v>
      </c>
      <c r="P74" cm="1">
        <f t="array" ref="P74">_xlfn.XLOOKUP(Table2[[#This Row],[Date]]&amp;Table2[[#This Row],[Period]],Table3[Date]&amp;Table3[Period],Table3[Coordinate])*Table2[[#This Row],[X]]</f>
        <v>-77</v>
      </c>
      <c r="Q74" cm="1">
        <f t="array" ref="Q74">_xlfn.XLOOKUP(Table2[[#This Row],[Date]]&amp;Table2[[#This Row],[Period]],Table3[Date]&amp;Table3[Period],Table3[Coordinate])*Table2[[#This Row],[Y]]</f>
        <v>-1</v>
      </c>
      <c r="R74" s="2" cm="1">
        <f t="array" ref="R74">IFERROR(LARGE(_xlfn._xlws.FILTER(Table1[[F1]:[EN2]],IF(Table2[[#This Row],[F Line]]=Table1[[#Headers],[F1]:[EN2]],1,0))*Table1[No.]*IF(Table2[[#This Row],[Date]]=Table1[Date],1,0),1),0)</f>
        <v>53</v>
      </c>
      <c r="S74" s="2" cm="1">
        <f t="array" ref="S74">IFERROR(LARGE(_xlfn._xlws.FILTER(Table1[[F1]:[EN2]],IF(Table2[[#This Row],[F Line]]=Table1[[#Headers],[F1]:[EN2]],1,0))*Table1[No.]*IF(Table2[[#This Row],[Date]]=Table1[Date],1,0),2),0)</f>
        <v>23</v>
      </c>
      <c r="T74" s="2" cm="1">
        <f t="array" ref="T74">IFERROR(LARGE(_xlfn._xlws.FILTER(Table1[[F1]:[EN2]],IF(Table2[[#This Row],[F Line]]=Table1[[#Headers],[F1]:[EN2]],1,0))*Table1[No.]*IF(Table2[[#This Row],[Date]]=Table1[Date],1,0),3),0)</f>
        <v>12</v>
      </c>
      <c r="U74" s="2" cm="1">
        <f t="array" ref="U7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74" s="2" cm="1">
        <f t="array" ref="V7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74" s="2">
        <f>IF(Table2[[#This Row],[Type]]="Goal",1,0)</f>
        <v>0</v>
      </c>
      <c r="X74" s="2">
        <f>IF(OR(Table2[[#This Row],[Type]]="Goal",Table2[[#This Row],[Type]]="Shot"),1,0)</f>
        <v>0</v>
      </c>
      <c r="Y74" s="2">
        <f>IF(OR(Table2[[#This Row],[Type]]="Goal",Table2[[#This Row],[Type]]="Shot",Table2[[#This Row],[Type]]="Miss"),1,0)</f>
        <v>0</v>
      </c>
      <c r="Z74" s="2">
        <f>IF(OR(Table2[[#This Row],[Type]]="Goal",Table2[[#This Row],[Type]]="Shot",Table2[[#This Row],[Type]]="Miss",Table2[[#This Row],[Type]]="Block"),1,0)</f>
        <v>1</v>
      </c>
      <c r="AA74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74" s="2">
        <f>IF(Table2[[#This Row],[Player]]=Visualization!$AR$2,1,0)</f>
        <v>0</v>
      </c>
      <c r="AC74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74">
        <f>_xlfn.XLOOKUP(AE74,Table2[Shot No.],Table2[x2],300)</f>
        <v>300</v>
      </c>
      <c r="AG74">
        <f>_xlfn.XLOOKUP(AE74,Table2[Shot No.],Table2[y2],300)</f>
        <v>300</v>
      </c>
      <c r="AJ74">
        <f>_xlfn.XLOOKUP(AI74,Table2[Shot No.],Table2[x2],300)</f>
        <v>300</v>
      </c>
      <c r="AK74">
        <f>_xlfn.XLOOKUP(AI74,Table2[Shot No.],Table2[y2],300)</f>
        <v>300</v>
      </c>
      <c r="AN74">
        <f>_xlfn.XLOOKUP(AM74,Table2[Shot No.],Table2[x2],300)</f>
        <v>300</v>
      </c>
      <c r="AO74">
        <f>_xlfn.XLOOKUP(AM74,Table2[Shot No.],Table2[y2],300)</f>
        <v>300</v>
      </c>
    </row>
    <row r="75" spans="1:41" x14ac:dyDescent="0.3">
      <c r="A75">
        <v>2</v>
      </c>
      <c r="B75" t="s">
        <v>23</v>
      </c>
      <c r="C75">
        <v>8</v>
      </c>
      <c r="D75" t="s">
        <v>16</v>
      </c>
      <c r="E75">
        <v>30</v>
      </c>
      <c r="F75">
        <v>27</v>
      </c>
      <c r="G75" t="s">
        <v>26</v>
      </c>
      <c r="H75" t="s">
        <v>22</v>
      </c>
      <c r="I75" t="s">
        <v>15</v>
      </c>
      <c r="J75" t="s">
        <v>15</v>
      </c>
      <c r="K75">
        <v>35</v>
      </c>
      <c r="M75" t="s">
        <v>19</v>
      </c>
      <c r="N75" s="1">
        <v>44481</v>
      </c>
      <c r="O75">
        <f t="shared" si="2"/>
        <v>74</v>
      </c>
      <c r="P75" cm="1">
        <f t="array" ref="P75">_xlfn.XLOOKUP(Table2[[#This Row],[Date]]&amp;Table2[[#This Row],[Period]],Table3[Date]&amp;Table3[Period],Table3[Coordinate])*Table2[[#This Row],[X]]</f>
        <v>30</v>
      </c>
      <c r="Q75" cm="1">
        <f t="array" ref="Q75">_xlfn.XLOOKUP(Table2[[#This Row],[Date]]&amp;Table2[[#This Row],[Period]],Table3[Date]&amp;Table3[Period],Table3[Coordinate])*Table2[[#This Row],[Y]]</f>
        <v>27</v>
      </c>
      <c r="R75" s="2" cm="1">
        <f t="array" ref="R75">IFERROR(LARGE(_xlfn._xlws.FILTER(Table1[[F1]:[EN2]],IF(Table2[[#This Row],[F Line]]=Table1[[#Headers],[F1]:[EN2]],1,0))*Table1[No.]*IF(Table2[[#This Row],[Date]]=Table1[Date],1,0),1),0)</f>
        <v>77</v>
      </c>
      <c r="S75" s="2" cm="1">
        <f t="array" ref="S75">IFERROR(LARGE(_xlfn._xlws.FILTER(Table1[[F1]:[EN2]],IF(Table2[[#This Row],[F Line]]=Table1[[#Headers],[F1]:[EN2]],1,0))*Table1[No.]*IF(Table2[[#This Row],[Date]]=Table1[Date],1,0),2),0)</f>
        <v>43</v>
      </c>
      <c r="T75" s="2" cm="1">
        <f t="array" ref="T75">IFERROR(LARGE(_xlfn._xlws.FILTER(Table1[[F1]:[EN2]],IF(Table2[[#This Row],[F Line]]=Table1[[#Headers],[F1]:[EN2]],1,0))*Table1[No.]*IF(Table2[[#This Row],[Date]]=Table1[Date],1,0),3),0)</f>
        <v>17</v>
      </c>
      <c r="U75" s="2" cm="1">
        <f t="array" ref="U7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75" s="2" cm="1">
        <f t="array" ref="V7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75" s="2">
        <f>IF(Table2[[#This Row],[Type]]="Goal",1,0)</f>
        <v>0</v>
      </c>
      <c r="X75" s="2">
        <f>IF(OR(Table2[[#This Row],[Type]]="Goal",Table2[[#This Row],[Type]]="Shot"),1,0)</f>
        <v>1</v>
      </c>
      <c r="Y75" s="2">
        <f>IF(OR(Table2[[#This Row],[Type]]="Goal",Table2[[#This Row],[Type]]="Shot",Table2[[#This Row],[Type]]="Miss"),1,0)</f>
        <v>1</v>
      </c>
      <c r="Z75" s="2">
        <f>IF(OR(Table2[[#This Row],[Type]]="Goal",Table2[[#This Row],[Type]]="Shot",Table2[[#This Row],[Type]]="Miss",Table2[[#This Row],[Type]]="Block"),1,0)</f>
        <v>1</v>
      </c>
      <c r="AA75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75" s="2">
        <f>IF(Table2[[#This Row],[Player]]=Visualization!$AR$2,1,0)</f>
        <v>0</v>
      </c>
      <c r="AC75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75">
        <f>_xlfn.XLOOKUP(AE75,Table2[Shot No.],Table2[x2],300)</f>
        <v>300</v>
      </c>
      <c r="AG75">
        <f>_xlfn.XLOOKUP(AE75,Table2[Shot No.],Table2[y2],300)</f>
        <v>300</v>
      </c>
      <c r="AJ75">
        <f>_xlfn.XLOOKUP(AI75,Table2[Shot No.],Table2[x2],300)</f>
        <v>300</v>
      </c>
      <c r="AK75">
        <f>_xlfn.XLOOKUP(AI75,Table2[Shot No.],Table2[y2],300)</f>
        <v>300</v>
      </c>
      <c r="AN75">
        <f>_xlfn.XLOOKUP(AM75,Table2[Shot No.],Table2[x2],300)</f>
        <v>300</v>
      </c>
      <c r="AO75">
        <f>_xlfn.XLOOKUP(AM75,Table2[Shot No.],Table2[y2],300)</f>
        <v>300</v>
      </c>
    </row>
    <row r="76" spans="1:41" x14ac:dyDescent="0.3">
      <c r="A76">
        <v>3</v>
      </c>
      <c r="B76" t="s">
        <v>14</v>
      </c>
      <c r="C76" t="s">
        <v>15</v>
      </c>
      <c r="D76" t="s">
        <v>16</v>
      </c>
      <c r="E76">
        <v>-74</v>
      </c>
      <c r="F76">
        <v>20</v>
      </c>
      <c r="G76" t="s">
        <v>26</v>
      </c>
      <c r="H76" t="s">
        <v>22</v>
      </c>
      <c r="I76" t="s">
        <v>15</v>
      </c>
      <c r="J76" t="s">
        <v>15</v>
      </c>
      <c r="K76">
        <v>35</v>
      </c>
      <c r="M76" t="s">
        <v>19</v>
      </c>
      <c r="N76" s="1">
        <v>44481</v>
      </c>
      <c r="O76">
        <f t="shared" si="2"/>
        <v>75</v>
      </c>
      <c r="P76" cm="1">
        <f t="array" ref="P76">_xlfn.XLOOKUP(Table2[[#This Row],[Date]]&amp;Table2[[#This Row],[Period]],Table3[Date]&amp;Table3[Period],Table3[Coordinate])*Table2[[#This Row],[X]]</f>
        <v>-74</v>
      </c>
      <c r="Q76" cm="1">
        <f t="array" ref="Q76">_xlfn.XLOOKUP(Table2[[#This Row],[Date]]&amp;Table2[[#This Row],[Period]],Table3[Date]&amp;Table3[Period],Table3[Coordinate])*Table2[[#This Row],[Y]]</f>
        <v>20</v>
      </c>
      <c r="R76" s="2" cm="1">
        <f t="array" ref="R76">IFERROR(LARGE(_xlfn._xlws.FILTER(Table1[[F1]:[EN2]],IF(Table2[[#This Row],[F Line]]=Table1[[#Headers],[F1]:[EN2]],1,0))*Table1[No.]*IF(Table2[[#This Row],[Date]]=Table1[Date],1,0),1),0)</f>
        <v>77</v>
      </c>
      <c r="S76" s="2" cm="1">
        <f t="array" ref="S76">IFERROR(LARGE(_xlfn._xlws.FILTER(Table1[[F1]:[EN2]],IF(Table2[[#This Row],[F Line]]=Table1[[#Headers],[F1]:[EN2]],1,0))*Table1[No.]*IF(Table2[[#This Row],[Date]]=Table1[Date],1,0),2),0)</f>
        <v>43</v>
      </c>
      <c r="T76" s="2" cm="1">
        <f t="array" ref="T76">IFERROR(LARGE(_xlfn._xlws.FILTER(Table1[[F1]:[EN2]],IF(Table2[[#This Row],[F Line]]=Table1[[#Headers],[F1]:[EN2]],1,0))*Table1[No.]*IF(Table2[[#This Row],[Date]]=Table1[Date],1,0),3),0)</f>
        <v>17</v>
      </c>
      <c r="U76" s="2" cm="1">
        <f t="array" ref="U7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76" s="2" cm="1">
        <f t="array" ref="V7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76" s="2">
        <f>IF(Table2[[#This Row],[Type]]="Goal",1,0)</f>
        <v>0</v>
      </c>
      <c r="X76" s="2">
        <f>IF(OR(Table2[[#This Row],[Type]]="Goal",Table2[[#This Row],[Type]]="Shot"),1,0)</f>
        <v>1</v>
      </c>
      <c r="Y76" s="2">
        <f>IF(OR(Table2[[#This Row],[Type]]="Goal",Table2[[#This Row],[Type]]="Shot",Table2[[#This Row],[Type]]="Miss"),1,0)</f>
        <v>1</v>
      </c>
      <c r="Z76" s="2">
        <f>IF(OR(Table2[[#This Row],[Type]]="Goal",Table2[[#This Row],[Type]]="Shot",Table2[[#This Row],[Type]]="Miss",Table2[[#This Row],[Type]]="Block"),1,0)</f>
        <v>1</v>
      </c>
      <c r="AA76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76" s="2">
        <f>IF(Table2[[#This Row],[Player]]=Visualization!$AR$2,1,0)</f>
        <v>0</v>
      </c>
      <c r="AC76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76">
        <f>_xlfn.XLOOKUP(AE76,Table2[Shot No.],Table2[x2],300)</f>
        <v>300</v>
      </c>
      <c r="AG76">
        <f>_xlfn.XLOOKUP(AE76,Table2[Shot No.],Table2[y2],300)</f>
        <v>300</v>
      </c>
      <c r="AJ76">
        <f>_xlfn.XLOOKUP(AI76,Table2[Shot No.],Table2[x2],300)</f>
        <v>300</v>
      </c>
      <c r="AK76">
        <f>_xlfn.XLOOKUP(AI76,Table2[Shot No.],Table2[y2],300)</f>
        <v>300</v>
      </c>
      <c r="AN76">
        <f>_xlfn.XLOOKUP(AM76,Table2[Shot No.],Table2[x2],300)</f>
        <v>300</v>
      </c>
      <c r="AO76">
        <f>_xlfn.XLOOKUP(AM76,Table2[Shot No.],Table2[y2],300)</f>
        <v>300</v>
      </c>
    </row>
    <row r="77" spans="1:41" x14ac:dyDescent="0.3">
      <c r="A77">
        <v>3</v>
      </c>
      <c r="B77" t="s">
        <v>14</v>
      </c>
      <c r="C77" t="s">
        <v>15</v>
      </c>
      <c r="D77" t="s">
        <v>27</v>
      </c>
      <c r="E77">
        <v>-39</v>
      </c>
      <c r="F77">
        <v>-21</v>
      </c>
      <c r="G77" t="s">
        <v>26</v>
      </c>
      <c r="H77" t="s">
        <v>22</v>
      </c>
      <c r="I77" t="s">
        <v>15</v>
      </c>
      <c r="J77" t="s">
        <v>15</v>
      </c>
      <c r="K77">
        <v>35</v>
      </c>
      <c r="M77" t="s">
        <v>19</v>
      </c>
      <c r="N77" s="1">
        <v>44481</v>
      </c>
      <c r="O77">
        <f t="shared" si="2"/>
        <v>76</v>
      </c>
      <c r="P77" cm="1">
        <f t="array" ref="P77">_xlfn.XLOOKUP(Table2[[#This Row],[Date]]&amp;Table2[[#This Row],[Period]],Table3[Date]&amp;Table3[Period],Table3[Coordinate])*Table2[[#This Row],[X]]</f>
        <v>-39</v>
      </c>
      <c r="Q77" cm="1">
        <f t="array" ref="Q77">_xlfn.XLOOKUP(Table2[[#This Row],[Date]]&amp;Table2[[#This Row],[Period]],Table3[Date]&amp;Table3[Period],Table3[Coordinate])*Table2[[#This Row],[Y]]</f>
        <v>-21</v>
      </c>
      <c r="R77" s="2" cm="1">
        <f t="array" ref="R77">IFERROR(LARGE(_xlfn._xlws.FILTER(Table1[[F1]:[EN2]],IF(Table2[[#This Row],[F Line]]=Table1[[#Headers],[F1]:[EN2]],1,0))*Table1[No.]*IF(Table2[[#This Row],[Date]]=Table1[Date],1,0),1),0)</f>
        <v>77</v>
      </c>
      <c r="S77" s="2" cm="1">
        <f t="array" ref="S77">IFERROR(LARGE(_xlfn._xlws.FILTER(Table1[[F1]:[EN2]],IF(Table2[[#This Row],[F Line]]=Table1[[#Headers],[F1]:[EN2]],1,0))*Table1[No.]*IF(Table2[[#This Row],[Date]]=Table1[Date],1,0),2),0)</f>
        <v>43</v>
      </c>
      <c r="T77" s="2" cm="1">
        <f t="array" ref="T77">IFERROR(LARGE(_xlfn._xlws.FILTER(Table1[[F1]:[EN2]],IF(Table2[[#This Row],[F Line]]=Table1[[#Headers],[F1]:[EN2]],1,0))*Table1[No.]*IF(Table2[[#This Row],[Date]]=Table1[Date],1,0),3),0)</f>
        <v>17</v>
      </c>
      <c r="U77" s="2" cm="1">
        <f t="array" ref="U7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77" s="2" cm="1">
        <f t="array" ref="V7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77" s="2">
        <f>IF(Table2[[#This Row],[Type]]="Goal",1,0)</f>
        <v>0</v>
      </c>
      <c r="X77" s="2">
        <f>IF(OR(Table2[[#This Row],[Type]]="Goal",Table2[[#This Row],[Type]]="Shot"),1,0)</f>
        <v>0</v>
      </c>
      <c r="Y77" s="2">
        <f>IF(OR(Table2[[#This Row],[Type]]="Goal",Table2[[#This Row],[Type]]="Shot",Table2[[#This Row],[Type]]="Miss"),1,0)</f>
        <v>1</v>
      </c>
      <c r="Z77" s="2">
        <f>IF(OR(Table2[[#This Row],[Type]]="Goal",Table2[[#This Row],[Type]]="Shot",Table2[[#This Row],[Type]]="Miss",Table2[[#This Row],[Type]]="Block"),1,0)</f>
        <v>1</v>
      </c>
      <c r="AA77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77" s="2">
        <f>IF(Table2[[#This Row],[Player]]=Visualization!$AR$2,1,0)</f>
        <v>0</v>
      </c>
      <c r="AC77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77">
        <f>_xlfn.XLOOKUP(AE77,Table2[Shot No.],Table2[x2],300)</f>
        <v>300</v>
      </c>
      <c r="AG77">
        <f>_xlfn.XLOOKUP(AE77,Table2[Shot No.],Table2[y2],300)</f>
        <v>300</v>
      </c>
      <c r="AJ77">
        <f>_xlfn.XLOOKUP(AI77,Table2[Shot No.],Table2[x2],300)</f>
        <v>300</v>
      </c>
      <c r="AK77">
        <f>_xlfn.XLOOKUP(AI77,Table2[Shot No.],Table2[y2],300)</f>
        <v>300</v>
      </c>
      <c r="AN77">
        <f>_xlfn.XLOOKUP(AM77,Table2[Shot No.],Table2[x2],300)</f>
        <v>300</v>
      </c>
      <c r="AO77">
        <f>_xlfn.XLOOKUP(AM77,Table2[Shot No.],Table2[y2],300)</f>
        <v>300</v>
      </c>
    </row>
    <row r="78" spans="1:41" x14ac:dyDescent="0.3">
      <c r="A78">
        <v>3</v>
      </c>
      <c r="B78" t="s">
        <v>14</v>
      </c>
      <c r="C78" t="s">
        <v>15</v>
      </c>
      <c r="D78" t="s">
        <v>16</v>
      </c>
      <c r="E78">
        <v>-48</v>
      </c>
      <c r="F78">
        <v>33</v>
      </c>
      <c r="G78" t="s">
        <v>21</v>
      </c>
      <c r="H78" t="s">
        <v>18</v>
      </c>
      <c r="I78" t="s">
        <v>15</v>
      </c>
      <c r="J78" t="s">
        <v>15</v>
      </c>
      <c r="K78">
        <v>35</v>
      </c>
      <c r="M78" t="s">
        <v>19</v>
      </c>
      <c r="N78" s="1">
        <v>44481</v>
      </c>
      <c r="O78">
        <f t="shared" si="2"/>
        <v>77</v>
      </c>
      <c r="P78" cm="1">
        <f t="array" ref="P78">_xlfn.XLOOKUP(Table2[[#This Row],[Date]]&amp;Table2[[#This Row],[Period]],Table3[Date]&amp;Table3[Period],Table3[Coordinate])*Table2[[#This Row],[X]]</f>
        <v>-48</v>
      </c>
      <c r="Q78" cm="1">
        <f t="array" ref="Q78">_xlfn.XLOOKUP(Table2[[#This Row],[Date]]&amp;Table2[[#This Row],[Period]],Table3[Date]&amp;Table3[Period],Table3[Coordinate])*Table2[[#This Row],[Y]]</f>
        <v>33</v>
      </c>
      <c r="R78" s="2" cm="1">
        <f t="array" ref="R78">IFERROR(LARGE(_xlfn._xlws.FILTER(Table1[[F1]:[EN2]],IF(Table2[[#This Row],[F Line]]=Table1[[#Headers],[F1]:[EN2]],1,0))*Table1[No.]*IF(Table2[[#This Row],[Date]]=Table1[Date],1,0),1),0)</f>
        <v>53</v>
      </c>
      <c r="S78" s="2" cm="1">
        <f t="array" ref="S78">IFERROR(LARGE(_xlfn._xlws.FILTER(Table1[[F1]:[EN2]],IF(Table2[[#This Row],[F Line]]=Table1[[#Headers],[F1]:[EN2]],1,0))*Table1[No.]*IF(Table2[[#This Row],[Date]]=Table1[Date],1,0),2),0)</f>
        <v>23</v>
      </c>
      <c r="T78" s="2" cm="1">
        <f t="array" ref="T78">IFERROR(LARGE(_xlfn._xlws.FILTER(Table1[[F1]:[EN2]],IF(Table2[[#This Row],[F Line]]=Table1[[#Headers],[F1]:[EN2]],1,0))*Table1[No.]*IF(Table2[[#This Row],[Date]]=Table1[Date],1,0),3),0)</f>
        <v>12</v>
      </c>
      <c r="U78" s="2" cm="1">
        <f t="array" ref="U7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78" s="2" cm="1">
        <f t="array" ref="V7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78" s="2">
        <f>IF(Table2[[#This Row],[Type]]="Goal",1,0)</f>
        <v>0</v>
      </c>
      <c r="X78" s="2">
        <f>IF(OR(Table2[[#This Row],[Type]]="Goal",Table2[[#This Row],[Type]]="Shot"),1,0)</f>
        <v>1</v>
      </c>
      <c r="Y78" s="2">
        <f>IF(OR(Table2[[#This Row],[Type]]="Goal",Table2[[#This Row],[Type]]="Shot",Table2[[#This Row],[Type]]="Miss"),1,0)</f>
        <v>1</v>
      </c>
      <c r="Z78" s="2">
        <f>IF(OR(Table2[[#This Row],[Type]]="Goal",Table2[[#This Row],[Type]]="Shot",Table2[[#This Row],[Type]]="Miss",Table2[[#This Row],[Type]]="Block"),1,0)</f>
        <v>1</v>
      </c>
      <c r="AA78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78" s="2">
        <f>IF(Table2[[#This Row],[Player]]=Visualization!$AR$2,1,0)</f>
        <v>0</v>
      </c>
      <c r="AC78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78">
        <f>_xlfn.XLOOKUP(AE78,Table2[Shot No.],Table2[x2],300)</f>
        <v>300</v>
      </c>
      <c r="AG78">
        <f>_xlfn.XLOOKUP(AE78,Table2[Shot No.],Table2[y2],300)</f>
        <v>300</v>
      </c>
      <c r="AJ78">
        <f>_xlfn.XLOOKUP(AI78,Table2[Shot No.],Table2[x2],300)</f>
        <v>300</v>
      </c>
      <c r="AK78">
        <f>_xlfn.XLOOKUP(AI78,Table2[Shot No.],Table2[y2],300)</f>
        <v>300</v>
      </c>
      <c r="AN78">
        <f>_xlfn.XLOOKUP(AM78,Table2[Shot No.],Table2[x2],300)</f>
        <v>300</v>
      </c>
      <c r="AO78">
        <f>_xlfn.XLOOKUP(AM78,Table2[Shot No.],Table2[y2],300)</f>
        <v>300</v>
      </c>
    </row>
    <row r="79" spans="1:41" x14ac:dyDescent="0.3">
      <c r="A79">
        <v>3</v>
      </c>
      <c r="B79" t="s">
        <v>23</v>
      </c>
      <c r="C79">
        <v>53</v>
      </c>
      <c r="D79" t="s">
        <v>16</v>
      </c>
      <c r="E79">
        <v>53</v>
      </c>
      <c r="F79">
        <v>-5</v>
      </c>
      <c r="G79" t="s">
        <v>21</v>
      </c>
      <c r="H79" t="s">
        <v>18</v>
      </c>
      <c r="I79" t="s">
        <v>15</v>
      </c>
      <c r="J79" t="s">
        <v>15</v>
      </c>
      <c r="K79">
        <v>35</v>
      </c>
      <c r="M79" t="s">
        <v>19</v>
      </c>
      <c r="N79" s="1">
        <v>44481</v>
      </c>
      <c r="O79">
        <f t="shared" si="2"/>
        <v>78</v>
      </c>
      <c r="P79" cm="1">
        <f t="array" ref="P79">_xlfn.XLOOKUP(Table2[[#This Row],[Date]]&amp;Table2[[#This Row],[Period]],Table3[Date]&amp;Table3[Period],Table3[Coordinate])*Table2[[#This Row],[X]]</f>
        <v>53</v>
      </c>
      <c r="Q79" cm="1">
        <f t="array" ref="Q79">_xlfn.XLOOKUP(Table2[[#This Row],[Date]]&amp;Table2[[#This Row],[Period]],Table3[Date]&amp;Table3[Period],Table3[Coordinate])*Table2[[#This Row],[Y]]</f>
        <v>-5</v>
      </c>
      <c r="R79" s="2" cm="1">
        <f t="array" ref="R79">IFERROR(LARGE(_xlfn._xlws.FILTER(Table1[[F1]:[EN2]],IF(Table2[[#This Row],[F Line]]=Table1[[#Headers],[F1]:[EN2]],1,0))*Table1[No.]*IF(Table2[[#This Row],[Date]]=Table1[Date],1,0),1),0)</f>
        <v>53</v>
      </c>
      <c r="S79" s="2" cm="1">
        <f t="array" ref="S79">IFERROR(LARGE(_xlfn._xlws.FILTER(Table1[[F1]:[EN2]],IF(Table2[[#This Row],[F Line]]=Table1[[#Headers],[F1]:[EN2]],1,0))*Table1[No.]*IF(Table2[[#This Row],[Date]]=Table1[Date],1,0),2),0)</f>
        <v>23</v>
      </c>
      <c r="T79" s="2" cm="1">
        <f t="array" ref="T79">IFERROR(LARGE(_xlfn._xlws.FILTER(Table1[[F1]:[EN2]],IF(Table2[[#This Row],[F Line]]=Table1[[#Headers],[F1]:[EN2]],1,0))*Table1[No.]*IF(Table2[[#This Row],[Date]]=Table1[Date],1,0),3),0)</f>
        <v>12</v>
      </c>
      <c r="U79" s="2" cm="1">
        <f t="array" ref="U7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79" s="2" cm="1">
        <f t="array" ref="V7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79" s="2">
        <f>IF(Table2[[#This Row],[Type]]="Goal",1,0)</f>
        <v>0</v>
      </c>
      <c r="X79" s="2">
        <f>IF(OR(Table2[[#This Row],[Type]]="Goal",Table2[[#This Row],[Type]]="Shot"),1,0)</f>
        <v>1</v>
      </c>
      <c r="Y79" s="2">
        <f>IF(OR(Table2[[#This Row],[Type]]="Goal",Table2[[#This Row],[Type]]="Shot",Table2[[#This Row],[Type]]="Miss"),1,0)</f>
        <v>1</v>
      </c>
      <c r="Z79" s="2">
        <f>IF(OR(Table2[[#This Row],[Type]]="Goal",Table2[[#This Row],[Type]]="Shot",Table2[[#This Row],[Type]]="Miss",Table2[[#This Row],[Type]]="Block"),1,0)</f>
        <v>1</v>
      </c>
      <c r="AA79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79" s="2">
        <f>IF(Table2[[#This Row],[Player]]=Visualization!$AR$2,1,0)</f>
        <v>0</v>
      </c>
      <c r="AC79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79">
        <f>_xlfn.XLOOKUP(AE79,Table2[Shot No.],Table2[x2],300)</f>
        <v>300</v>
      </c>
      <c r="AG79">
        <f>_xlfn.XLOOKUP(AE79,Table2[Shot No.],Table2[y2],300)</f>
        <v>300</v>
      </c>
      <c r="AJ79">
        <f>_xlfn.XLOOKUP(AI79,Table2[Shot No.],Table2[x2],300)</f>
        <v>300</v>
      </c>
      <c r="AK79">
        <f>_xlfn.XLOOKUP(AI79,Table2[Shot No.],Table2[y2],300)</f>
        <v>300</v>
      </c>
      <c r="AN79">
        <f>_xlfn.XLOOKUP(AM79,Table2[Shot No.],Table2[x2],300)</f>
        <v>300</v>
      </c>
      <c r="AO79">
        <f>_xlfn.XLOOKUP(AM79,Table2[Shot No.],Table2[y2],300)</f>
        <v>300</v>
      </c>
    </row>
    <row r="80" spans="1:41" x14ac:dyDescent="0.3">
      <c r="A80">
        <v>3</v>
      </c>
      <c r="B80" t="s">
        <v>23</v>
      </c>
      <c r="C80">
        <v>2</v>
      </c>
      <c r="D80" t="s">
        <v>16</v>
      </c>
      <c r="E80">
        <v>42</v>
      </c>
      <c r="F80">
        <v>-30</v>
      </c>
      <c r="G80" t="s">
        <v>17</v>
      </c>
      <c r="H80" t="s">
        <v>24</v>
      </c>
      <c r="I80" t="s">
        <v>15</v>
      </c>
      <c r="J80" t="s">
        <v>15</v>
      </c>
      <c r="K80">
        <v>35</v>
      </c>
      <c r="M80" t="s">
        <v>19</v>
      </c>
      <c r="N80" s="1">
        <v>44481</v>
      </c>
      <c r="O80">
        <f t="shared" si="2"/>
        <v>79</v>
      </c>
      <c r="P80" cm="1">
        <f t="array" ref="P80">_xlfn.XLOOKUP(Table2[[#This Row],[Date]]&amp;Table2[[#This Row],[Period]],Table3[Date]&amp;Table3[Period],Table3[Coordinate])*Table2[[#This Row],[X]]</f>
        <v>42</v>
      </c>
      <c r="Q80" cm="1">
        <f t="array" ref="Q80">_xlfn.XLOOKUP(Table2[[#This Row],[Date]]&amp;Table2[[#This Row],[Period]],Table3[Date]&amp;Table3[Period],Table3[Coordinate])*Table2[[#This Row],[Y]]</f>
        <v>-30</v>
      </c>
      <c r="R80" s="2" cm="1">
        <f t="array" ref="R80">IFERROR(LARGE(_xlfn._xlws.FILTER(Table1[[F1]:[EN2]],IF(Table2[[#This Row],[F Line]]=Table1[[#Headers],[F1]:[EN2]],1,0))*Table1[No.]*IF(Table2[[#This Row],[Date]]=Table1[Date],1,0),1),0)</f>
        <v>71</v>
      </c>
      <c r="S80" s="2" cm="1">
        <f t="array" ref="S80">IFERROR(LARGE(_xlfn._xlws.FILTER(Table1[[F1]:[EN2]],IF(Table2[[#This Row],[F Line]]=Table1[[#Headers],[F1]:[EN2]],1,0))*Table1[No.]*IF(Table2[[#This Row],[Date]]=Table1[Date],1,0),2),0)</f>
        <v>24</v>
      </c>
      <c r="T80" s="2" cm="1">
        <f t="array" ref="T80">IFERROR(LARGE(_xlfn._xlws.FILTER(Table1[[F1]:[EN2]],IF(Table2[[#This Row],[F Line]]=Table1[[#Headers],[F1]:[EN2]],1,0))*Table1[No.]*IF(Table2[[#This Row],[Date]]=Table1[Date],1,0),3),0)</f>
        <v>16</v>
      </c>
      <c r="U80" s="2" cm="1">
        <f t="array" ref="U8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80" s="2" cm="1">
        <f t="array" ref="V8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80" s="2">
        <f>IF(Table2[[#This Row],[Type]]="Goal",1,0)</f>
        <v>0</v>
      </c>
      <c r="X80" s="2">
        <f>IF(OR(Table2[[#This Row],[Type]]="Goal",Table2[[#This Row],[Type]]="Shot"),1,0)</f>
        <v>1</v>
      </c>
      <c r="Y80" s="2">
        <f>IF(OR(Table2[[#This Row],[Type]]="Goal",Table2[[#This Row],[Type]]="Shot",Table2[[#This Row],[Type]]="Miss"),1,0)</f>
        <v>1</v>
      </c>
      <c r="Z80" s="2">
        <f>IF(OR(Table2[[#This Row],[Type]]="Goal",Table2[[#This Row],[Type]]="Shot",Table2[[#This Row],[Type]]="Miss",Table2[[#This Row],[Type]]="Block"),1,0)</f>
        <v>1</v>
      </c>
      <c r="AA80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80" s="2">
        <f>IF(Table2[[#This Row],[Player]]=Visualization!$AR$2,1,0)</f>
        <v>0</v>
      </c>
      <c r="AC80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80">
        <f>_xlfn.XLOOKUP(AE80,Table2[Shot No.],Table2[x2],300)</f>
        <v>300</v>
      </c>
      <c r="AG80">
        <f>_xlfn.XLOOKUP(AE80,Table2[Shot No.],Table2[y2],300)</f>
        <v>300</v>
      </c>
      <c r="AJ80">
        <f>_xlfn.XLOOKUP(AI80,Table2[Shot No.],Table2[x2],300)</f>
        <v>300</v>
      </c>
      <c r="AK80">
        <f>_xlfn.XLOOKUP(AI80,Table2[Shot No.],Table2[y2],300)</f>
        <v>300</v>
      </c>
      <c r="AN80">
        <f>_xlfn.XLOOKUP(AM80,Table2[Shot No.],Table2[x2],300)</f>
        <v>300</v>
      </c>
      <c r="AO80">
        <f>_xlfn.XLOOKUP(AM80,Table2[Shot No.],Table2[y2],300)</f>
        <v>300</v>
      </c>
    </row>
    <row r="81" spans="1:41" x14ac:dyDescent="0.3">
      <c r="A81">
        <v>3</v>
      </c>
      <c r="B81" t="s">
        <v>23</v>
      </c>
      <c r="C81">
        <v>59</v>
      </c>
      <c r="D81" t="s">
        <v>16</v>
      </c>
      <c r="E81">
        <v>81</v>
      </c>
      <c r="F81">
        <v>2</v>
      </c>
      <c r="G81" t="s">
        <v>17</v>
      </c>
      <c r="H81" t="s">
        <v>24</v>
      </c>
      <c r="I81" t="s">
        <v>15</v>
      </c>
      <c r="J81" t="s">
        <v>15</v>
      </c>
      <c r="K81">
        <v>35</v>
      </c>
      <c r="M81" t="s">
        <v>19</v>
      </c>
      <c r="N81" s="1">
        <v>44481</v>
      </c>
      <c r="O81">
        <f t="shared" si="2"/>
        <v>80</v>
      </c>
      <c r="P81" cm="1">
        <f t="array" ref="P81">_xlfn.XLOOKUP(Table2[[#This Row],[Date]]&amp;Table2[[#This Row],[Period]],Table3[Date]&amp;Table3[Period],Table3[Coordinate])*Table2[[#This Row],[X]]</f>
        <v>81</v>
      </c>
      <c r="Q81" cm="1">
        <f t="array" ref="Q81">_xlfn.XLOOKUP(Table2[[#This Row],[Date]]&amp;Table2[[#This Row],[Period]],Table3[Date]&amp;Table3[Period],Table3[Coordinate])*Table2[[#This Row],[Y]]</f>
        <v>2</v>
      </c>
      <c r="R81" s="2" cm="1">
        <f t="array" ref="R81">IFERROR(LARGE(_xlfn._xlws.FILTER(Table1[[F1]:[EN2]],IF(Table2[[#This Row],[F Line]]=Table1[[#Headers],[F1]:[EN2]],1,0))*Table1[No.]*IF(Table2[[#This Row],[Date]]=Table1[Date],1,0),1),0)</f>
        <v>71</v>
      </c>
      <c r="S81" s="2" cm="1">
        <f t="array" ref="S81">IFERROR(LARGE(_xlfn._xlws.FILTER(Table1[[F1]:[EN2]],IF(Table2[[#This Row],[F Line]]=Table1[[#Headers],[F1]:[EN2]],1,0))*Table1[No.]*IF(Table2[[#This Row],[Date]]=Table1[Date],1,0),2),0)</f>
        <v>24</v>
      </c>
      <c r="T81" s="2" cm="1">
        <f t="array" ref="T81">IFERROR(LARGE(_xlfn._xlws.FILTER(Table1[[F1]:[EN2]],IF(Table2[[#This Row],[F Line]]=Table1[[#Headers],[F1]:[EN2]],1,0))*Table1[No.]*IF(Table2[[#This Row],[Date]]=Table1[Date],1,0),3),0)</f>
        <v>16</v>
      </c>
      <c r="U81" s="2" cm="1">
        <f t="array" ref="U8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81" s="2" cm="1">
        <f t="array" ref="V8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81" s="2">
        <f>IF(Table2[[#This Row],[Type]]="Goal",1,0)</f>
        <v>0</v>
      </c>
      <c r="X81" s="2">
        <f>IF(OR(Table2[[#This Row],[Type]]="Goal",Table2[[#This Row],[Type]]="Shot"),1,0)</f>
        <v>1</v>
      </c>
      <c r="Y81" s="2">
        <f>IF(OR(Table2[[#This Row],[Type]]="Goal",Table2[[#This Row],[Type]]="Shot",Table2[[#This Row],[Type]]="Miss"),1,0)</f>
        <v>1</v>
      </c>
      <c r="Z81" s="2">
        <f>IF(OR(Table2[[#This Row],[Type]]="Goal",Table2[[#This Row],[Type]]="Shot",Table2[[#This Row],[Type]]="Miss",Table2[[#This Row],[Type]]="Block"),1,0)</f>
        <v>1</v>
      </c>
      <c r="AA81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81" s="2">
        <f>IF(Table2[[#This Row],[Player]]=Visualization!$AR$2,1,0)</f>
        <v>0</v>
      </c>
      <c r="AC81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81">
        <f>_xlfn.XLOOKUP(AE81,Table2[Shot No.],Table2[x2],300)</f>
        <v>300</v>
      </c>
      <c r="AG81">
        <f>_xlfn.XLOOKUP(AE81,Table2[Shot No.],Table2[y2],300)</f>
        <v>300</v>
      </c>
      <c r="AJ81">
        <f>_xlfn.XLOOKUP(AI81,Table2[Shot No.],Table2[x2],300)</f>
        <v>300</v>
      </c>
      <c r="AK81">
        <f>_xlfn.XLOOKUP(AI81,Table2[Shot No.],Table2[y2],300)</f>
        <v>300</v>
      </c>
      <c r="AN81">
        <f>_xlfn.XLOOKUP(AM81,Table2[Shot No.],Table2[x2],300)</f>
        <v>300</v>
      </c>
      <c r="AO81">
        <f>_xlfn.XLOOKUP(AM81,Table2[Shot No.],Table2[y2],300)</f>
        <v>300</v>
      </c>
    </row>
    <row r="82" spans="1:41" x14ac:dyDescent="0.3">
      <c r="A82">
        <v>3</v>
      </c>
      <c r="B82" t="s">
        <v>14</v>
      </c>
      <c r="C82" t="s">
        <v>15</v>
      </c>
      <c r="D82" t="s">
        <v>27</v>
      </c>
      <c r="E82">
        <v>-40</v>
      </c>
      <c r="F82">
        <v>-28</v>
      </c>
      <c r="G82" t="s">
        <v>17</v>
      </c>
      <c r="H82" t="s">
        <v>24</v>
      </c>
      <c r="I82" t="s">
        <v>15</v>
      </c>
      <c r="J82" t="s">
        <v>15</v>
      </c>
      <c r="K82">
        <v>35</v>
      </c>
      <c r="M82" t="s">
        <v>19</v>
      </c>
      <c r="N82" s="1">
        <v>44481</v>
      </c>
      <c r="O82">
        <f t="shared" si="2"/>
        <v>81</v>
      </c>
      <c r="P82" cm="1">
        <f t="array" ref="P82">_xlfn.XLOOKUP(Table2[[#This Row],[Date]]&amp;Table2[[#This Row],[Period]],Table3[Date]&amp;Table3[Period],Table3[Coordinate])*Table2[[#This Row],[X]]</f>
        <v>-40</v>
      </c>
      <c r="Q82" cm="1">
        <f t="array" ref="Q82">_xlfn.XLOOKUP(Table2[[#This Row],[Date]]&amp;Table2[[#This Row],[Period]],Table3[Date]&amp;Table3[Period],Table3[Coordinate])*Table2[[#This Row],[Y]]</f>
        <v>-28</v>
      </c>
      <c r="R82" s="2" cm="1">
        <f t="array" ref="R82">IFERROR(LARGE(_xlfn._xlws.FILTER(Table1[[F1]:[EN2]],IF(Table2[[#This Row],[F Line]]=Table1[[#Headers],[F1]:[EN2]],1,0))*Table1[No.]*IF(Table2[[#This Row],[Date]]=Table1[Date],1,0),1),0)</f>
        <v>71</v>
      </c>
      <c r="S82" s="2" cm="1">
        <f t="array" ref="S82">IFERROR(LARGE(_xlfn._xlws.FILTER(Table1[[F1]:[EN2]],IF(Table2[[#This Row],[F Line]]=Table1[[#Headers],[F1]:[EN2]],1,0))*Table1[No.]*IF(Table2[[#This Row],[Date]]=Table1[Date],1,0),2),0)</f>
        <v>24</v>
      </c>
      <c r="T82" s="2" cm="1">
        <f t="array" ref="T82">IFERROR(LARGE(_xlfn._xlws.FILTER(Table1[[F1]:[EN2]],IF(Table2[[#This Row],[F Line]]=Table1[[#Headers],[F1]:[EN2]],1,0))*Table1[No.]*IF(Table2[[#This Row],[Date]]=Table1[Date],1,0),3),0)</f>
        <v>16</v>
      </c>
      <c r="U82" s="2" cm="1">
        <f t="array" ref="U8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82" s="2" cm="1">
        <f t="array" ref="V8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82" s="2">
        <f>IF(Table2[[#This Row],[Type]]="Goal",1,0)</f>
        <v>0</v>
      </c>
      <c r="X82" s="2">
        <f>IF(OR(Table2[[#This Row],[Type]]="Goal",Table2[[#This Row],[Type]]="Shot"),1,0)</f>
        <v>0</v>
      </c>
      <c r="Y82" s="2">
        <f>IF(OR(Table2[[#This Row],[Type]]="Goal",Table2[[#This Row],[Type]]="Shot",Table2[[#This Row],[Type]]="Miss"),1,0)</f>
        <v>1</v>
      </c>
      <c r="Z82" s="2">
        <f>IF(OR(Table2[[#This Row],[Type]]="Goal",Table2[[#This Row],[Type]]="Shot",Table2[[#This Row],[Type]]="Miss",Table2[[#This Row],[Type]]="Block"),1,0)</f>
        <v>1</v>
      </c>
      <c r="AA82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82" s="2">
        <f>IF(Table2[[#This Row],[Player]]=Visualization!$AR$2,1,0)</f>
        <v>0</v>
      </c>
      <c r="AC82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82">
        <f>_xlfn.XLOOKUP(AE82,Table2[Shot No.],Table2[x2],300)</f>
        <v>300</v>
      </c>
      <c r="AG82">
        <f>_xlfn.XLOOKUP(AE82,Table2[Shot No.],Table2[y2],300)</f>
        <v>300</v>
      </c>
      <c r="AJ82">
        <f>_xlfn.XLOOKUP(AI82,Table2[Shot No.],Table2[x2],300)</f>
        <v>300</v>
      </c>
      <c r="AK82">
        <f>_xlfn.XLOOKUP(AI82,Table2[Shot No.],Table2[y2],300)</f>
        <v>300</v>
      </c>
      <c r="AN82">
        <f>_xlfn.XLOOKUP(AM82,Table2[Shot No.],Table2[x2],300)</f>
        <v>300</v>
      </c>
      <c r="AO82">
        <f>_xlfn.XLOOKUP(AM82,Table2[Shot No.],Table2[y2],300)</f>
        <v>300</v>
      </c>
    </row>
    <row r="83" spans="1:41" x14ac:dyDescent="0.3">
      <c r="A83">
        <v>3</v>
      </c>
      <c r="B83" t="s">
        <v>23</v>
      </c>
      <c r="C83">
        <v>10</v>
      </c>
      <c r="D83" t="s">
        <v>16</v>
      </c>
      <c r="E83">
        <v>83</v>
      </c>
      <c r="F83">
        <v>-18</v>
      </c>
      <c r="G83" t="s">
        <v>25</v>
      </c>
      <c r="H83" t="s">
        <v>22</v>
      </c>
      <c r="I83" t="s">
        <v>15</v>
      </c>
      <c r="J83" t="s">
        <v>15</v>
      </c>
      <c r="K83">
        <v>35</v>
      </c>
      <c r="M83" t="s">
        <v>19</v>
      </c>
      <c r="N83" s="1">
        <v>44481</v>
      </c>
      <c r="O83">
        <f t="shared" si="2"/>
        <v>82</v>
      </c>
      <c r="P83" cm="1">
        <f t="array" ref="P83">_xlfn.XLOOKUP(Table2[[#This Row],[Date]]&amp;Table2[[#This Row],[Period]],Table3[Date]&amp;Table3[Period],Table3[Coordinate])*Table2[[#This Row],[X]]</f>
        <v>83</v>
      </c>
      <c r="Q83" cm="1">
        <f t="array" ref="Q83">_xlfn.XLOOKUP(Table2[[#This Row],[Date]]&amp;Table2[[#This Row],[Period]],Table3[Date]&amp;Table3[Period],Table3[Coordinate])*Table2[[#This Row],[Y]]</f>
        <v>-18</v>
      </c>
      <c r="R83" s="2" cm="1">
        <f t="array" ref="R83">IFERROR(LARGE(_xlfn._xlws.FILTER(Table1[[F1]:[EN2]],IF(Table2[[#This Row],[F Line]]=Table1[[#Headers],[F1]:[EN2]],1,0))*Table1[No.]*IF(Table2[[#This Row],[Date]]=Table1[Date],1,0),1),0)</f>
        <v>37</v>
      </c>
      <c r="S83" s="2" cm="1">
        <f t="array" ref="S83">IFERROR(LARGE(_xlfn._xlws.FILTER(Table1[[F1]:[EN2]],IF(Table2[[#This Row],[F Line]]=Table1[[#Headers],[F1]:[EN2]],1,0))*Table1[No.]*IF(Table2[[#This Row],[Date]]=Table1[Date],1,0),2),0)</f>
        <v>11</v>
      </c>
      <c r="T83" s="2" cm="1">
        <f t="array" ref="T83">IFERROR(LARGE(_xlfn._xlws.FILTER(Table1[[F1]:[EN2]],IF(Table2[[#This Row],[F Line]]=Table1[[#Headers],[F1]:[EN2]],1,0))*Table1[No.]*IF(Table2[[#This Row],[Date]]=Table1[Date],1,0),3),0)</f>
        <v>10</v>
      </c>
      <c r="U83" s="2" cm="1">
        <f t="array" ref="U8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83" s="2" cm="1">
        <f t="array" ref="V8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83" s="2">
        <f>IF(Table2[[#This Row],[Type]]="Goal",1,0)</f>
        <v>0</v>
      </c>
      <c r="X83" s="2">
        <f>IF(OR(Table2[[#This Row],[Type]]="Goal",Table2[[#This Row],[Type]]="Shot"),1,0)</f>
        <v>1</v>
      </c>
      <c r="Y83" s="2">
        <f>IF(OR(Table2[[#This Row],[Type]]="Goal",Table2[[#This Row],[Type]]="Shot",Table2[[#This Row],[Type]]="Miss"),1,0)</f>
        <v>1</v>
      </c>
      <c r="Z83" s="2">
        <f>IF(OR(Table2[[#This Row],[Type]]="Goal",Table2[[#This Row],[Type]]="Shot",Table2[[#This Row],[Type]]="Miss",Table2[[#This Row],[Type]]="Block"),1,0)</f>
        <v>1</v>
      </c>
      <c r="AA83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83" s="2">
        <f>IF(Table2[[#This Row],[Player]]=Visualization!$AR$2,1,0)</f>
        <v>0</v>
      </c>
      <c r="AC83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83">
        <f>_xlfn.XLOOKUP(AE83,Table2[Shot No.],Table2[x2],300)</f>
        <v>300</v>
      </c>
      <c r="AG83">
        <f>_xlfn.XLOOKUP(AE83,Table2[Shot No.],Table2[y2],300)</f>
        <v>300</v>
      </c>
      <c r="AJ83">
        <f>_xlfn.XLOOKUP(AI83,Table2[Shot No.],Table2[x2],300)</f>
        <v>300</v>
      </c>
      <c r="AK83">
        <f>_xlfn.XLOOKUP(AI83,Table2[Shot No.],Table2[y2],300)</f>
        <v>300</v>
      </c>
      <c r="AN83">
        <f>_xlfn.XLOOKUP(AM83,Table2[Shot No.],Table2[x2],300)</f>
        <v>300</v>
      </c>
      <c r="AO83">
        <f>_xlfn.XLOOKUP(AM83,Table2[Shot No.],Table2[y2],300)</f>
        <v>300</v>
      </c>
    </row>
    <row r="84" spans="1:41" x14ac:dyDescent="0.3">
      <c r="A84">
        <v>3</v>
      </c>
      <c r="B84" t="s">
        <v>14</v>
      </c>
      <c r="C84" t="s">
        <v>15</v>
      </c>
      <c r="D84" t="s">
        <v>16</v>
      </c>
      <c r="E84">
        <v>-56</v>
      </c>
      <c r="F84">
        <v>-5</v>
      </c>
      <c r="G84" t="s">
        <v>17</v>
      </c>
      <c r="H84" t="s">
        <v>22</v>
      </c>
      <c r="I84" t="s">
        <v>15</v>
      </c>
      <c r="J84" t="s">
        <v>15</v>
      </c>
      <c r="K84">
        <v>35</v>
      </c>
      <c r="M84" t="s">
        <v>19</v>
      </c>
      <c r="N84" s="1">
        <v>44481</v>
      </c>
      <c r="O84">
        <f t="shared" si="2"/>
        <v>83</v>
      </c>
      <c r="P84" cm="1">
        <f t="array" ref="P84">_xlfn.XLOOKUP(Table2[[#This Row],[Date]]&amp;Table2[[#This Row],[Period]],Table3[Date]&amp;Table3[Period],Table3[Coordinate])*Table2[[#This Row],[X]]</f>
        <v>-56</v>
      </c>
      <c r="Q84" cm="1">
        <f t="array" ref="Q84">_xlfn.XLOOKUP(Table2[[#This Row],[Date]]&amp;Table2[[#This Row],[Period]],Table3[Date]&amp;Table3[Period],Table3[Coordinate])*Table2[[#This Row],[Y]]</f>
        <v>-5</v>
      </c>
      <c r="R84" s="2" cm="1">
        <f t="array" ref="R84">IFERROR(LARGE(_xlfn._xlws.FILTER(Table1[[F1]:[EN2]],IF(Table2[[#This Row],[F Line]]=Table1[[#Headers],[F1]:[EN2]],1,0))*Table1[No.]*IF(Table2[[#This Row],[Date]]=Table1[Date],1,0),1),0)</f>
        <v>71</v>
      </c>
      <c r="S84" s="2" cm="1">
        <f t="array" ref="S84">IFERROR(LARGE(_xlfn._xlws.FILTER(Table1[[F1]:[EN2]],IF(Table2[[#This Row],[F Line]]=Table1[[#Headers],[F1]:[EN2]],1,0))*Table1[No.]*IF(Table2[[#This Row],[Date]]=Table1[Date],1,0),2),0)</f>
        <v>24</v>
      </c>
      <c r="T84" s="2" cm="1">
        <f t="array" ref="T84">IFERROR(LARGE(_xlfn._xlws.FILTER(Table1[[F1]:[EN2]],IF(Table2[[#This Row],[F Line]]=Table1[[#Headers],[F1]:[EN2]],1,0))*Table1[No.]*IF(Table2[[#This Row],[Date]]=Table1[Date],1,0),3),0)</f>
        <v>16</v>
      </c>
      <c r="U84" s="2" cm="1">
        <f t="array" ref="U8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84" s="2" cm="1">
        <f t="array" ref="V8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84" s="2">
        <f>IF(Table2[[#This Row],[Type]]="Goal",1,0)</f>
        <v>0</v>
      </c>
      <c r="X84" s="2">
        <f>IF(OR(Table2[[#This Row],[Type]]="Goal",Table2[[#This Row],[Type]]="Shot"),1,0)</f>
        <v>1</v>
      </c>
      <c r="Y84" s="2">
        <f>IF(OR(Table2[[#This Row],[Type]]="Goal",Table2[[#This Row],[Type]]="Shot",Table2[[#This Row],[Type]]="Miss"),1,0)</f>
        <v>1</v>
      </c>
      <c r="Z84" s="2">
        <f>IF(OR(Table2[[#This Row],[Type]]="Goal",Table2[[#This Row],[Type]]="Shot",Table2[[#This Row],[Type]]="Miss",Table2[[#This Row],[Type]]="Block"),1,0)</f>
        <v>1</v>
      </c>
      <c r="AA84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84" s="2">
        <f>IF(Table2[[#This Row],[Player]]=Visualization!$AR$2,1,0)</f>
        <v>0</v>
      </c>
      <c r="AC84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84">
        <f>_xlfn.XLOOKUP(AE84,Table2[Shot No.],Table2[x2],300)</f>
        <v>300</v>
      </c>
      <c r="AG84">
        <f>_xlfn.XLOOKUP(AE84,Table2[Shot No.],Table2[y2],300)</f>
        <v>300</v>
      </c>
      <c r="AJ84">
        <f>_xlfn.XLOOKUP(AI84,Table2[Shot No.],Table2[x2],300)</f>
        <v>300</v>
      </c>
      <c r="AK84">
        <f>_xlfn.XLOOKUP(AI84,Table2[Shot No.],Table2[y2],300)</f>
        <v>300</v>
      </c>
      <c r="AN84">
        <f>_xlfn.XLOOKUP(AM84,Table2[Shot No.],Table2[x2],300)</f>
        <v>300</v>
      </c>
      <c r="AO84">
        <f>_xlfn.XLOOKUP(AM84,Table2[Shot No.],Table2[y2],300)</f>
        <v>300</v>
      </c>
    </row>
    <row r="85" spans="1:41" x14ac:dyDescent="0.3">
      <c r="A85">
        <v>3</v>
      </c>
      <c r="B85" t="s">
        <v>14</v>
      </c>
      <c r="C85" t="s">
        <v>15</v>
      </c>
      <c r="D85" t="s">
        <v>20</v>
      </c>
      <c r="E85">
        <v>-56</v>
      </c>
      <c r="F85">
        <v>12</v>
      </c>
      <c r="G85" t="s">
        <v>21</v>
      </c>
      <c r="H85" t="s">
        <v>22</v>
      </c>
      <c r="I85" t="s">
        <v>15</v>
      </c>
      <c r="J85" t="s">
        <v>15</v>
      </c>
      <c r="K85">
        <v>35</v>
      </c>
      <c r="M85" t="s">
        <v>19</v>
      </c>
      <c r="N85" s="1">
        <v>44481</v>
      </c>
      <c r="O85">
        <f t="shared" si="2"/>
        <v>84</v>
      </c>
      <c r="P85" cm="1">
        <f t="array" ref="P85">_xlfn.XLOOKUP(Table2[[#This Row],[Date]]&amp;Table2[[#This Row],[Period]],Table3[Date]&amp;Table3[Period],Table3[Coordinate])*Table2[[#This Row],[X]]</f>
        <v>-56</v>
      </c>
      <c r="Q85" cm="1">
        <f t="array" ref="Q85">_xlfn.XLOOKUP(Table2[[#This Row],[Date]]&amp;Table2[[#This Row],[Period]],Table3[Date]&amp;Table3[Period],Table3[Coordinate])*Table2[[#This Row],[Y]]</f>
        <v>12</v>
      </c>
      <c r="R85" s="2" cm="1">
        <f t="array" ref="R85">IFERROR(LARGE(_xlfn._xlws.FILTER(Table1[[F1]:[EN2]],IF(Table2[[#This Row],[F Line]]=Table1[[#Headers],[F1]:[EN2]],1,0))*Table1[No.]*IF(Table2[[#This Row],[Date]]=Table1[Date],1,0),1),0)</f>
        <v>53</v>
      </c>
      <c r="S85" s="2" cm="1">
        <f t="array" ref="S85">IFERROR(LARGE(_xlfn._xlws.FILTER(Table1[[F1]:[EN2]],IF(Table2[[#This Row],[F Line]]=Table1[[#Headers],[F1]:[EN2]],1,0))*Table1[No.]*IF(Table2[[#This Row],[Date]]=Table1[Date],1,0),2),0)</f>
        <v>23</v>
      </c>
      <c r="T85" s="2" cm="1">
        <f t="array" ref="T85">IFERROR(LARGE(_xlfn._xlws.FILTER(Table1[[F1]:[EN2]],IF(Table2[[#This Row],[F Line]]=Table1[[#Headers],[F1]:[EN2]],1,0))*Table1[No.]*IF(Table2[[#This Row],[Date]]=Table1[Date],1,0),3),0)</f>
        <v>12</v>
      </c>
      <c r="U85" s="2" cm="1">
        <f t="array" ref="U8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85" s="2" cm="1">
        <f t="array" ref="V8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85" s="2">
        <f>IF(Table2[[#This Row],[Type]]="Goal",1,0)</f>
        <v>0</v>
      </c>
      <c r="X85" s="2">
        <f>IF(OR(Table2[[#This Row],[Type]]="Goal",Table2[[#This Row],[Type]]="Shot"),1,0)</f>
        <v>0</v>
      </c>
      <c r="Y85" s="2">
        <f>IF(OR(Table2[[#This Row],[Type]]="Goal",Table2[[#This Row],[Type]]="Shot",Table2[[#This Row],[Type]]="Miss"),1,0)</f>
        <v>0</v>
      </c>
      <c r="Z85" s="2">
        <f>IF(OR(Table2[[#This Row],[Type]]="Goal",Table2[[#This Row],[Type]]="Shot",Table2[[#This Row],[Type]]="Miss",Table2[[#This Row],[Type]]="Block"),1,0)</f>
        <v>1</v>
      </c>
      <c r="AA85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85" s="2">
        <f>IF(Table2[[#This Row],[Player]]=Visualization!$AR$2,1,0)</f>
        <v>0</v>
      </c>
      <c r="AC85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85">
        <f>_xlfn.XLOOKUP(AE85,Table2[Shot No.],Table2[x2],300)</f>
        <v>300</v>
      </c>
      <c r="AG85">
        <f>_xlfn.XLOOKUP(AE85,Table2[Shot No.],Table2[y2],300)</f>
        <v>300</v>
      </c>
      <c r="AJ85">
        <f>_xlfn.XLOOKUP(AI85,Table2[Shot No.],Table2[x2],300)</f>
        <v>300</v>
      </c>
      <c r="AK85">
        <f>_xlfn.XLOOKUP(AI85,Table2[Shot No.],Table2[y2],300)</f>
        <v>300</v>
      </c>
      <c r="AN85">
        <f>_xlfn.XLOOKUP(AM85,Table2[Shot No.],Table2[x2],300)</f>
        <v>300</v>
      </c>
      <c r="AO85">
        <f>_xlfn.XLOOKUP(AM85,Table2[Shot No.],Table2[y2],300)</f>
        <v>300</v>
      </c>
    </row>
    <row r="86" spans="1:41" x14ac:dyDescent="0.3">
      <c r="A86">
        <v>3</v>
      </c>
      <c r="B86" t="s">
        <v>14</v>
      </c>
      <c r="C86" t="s">
        <v>15</v>
      </c>
      <c r="D86" t="s">
        <v>27</v>
      </c>
      <c r="E86">
        <v>-63</v>
      </c>
      <c r="F86">
        <v>-18</v>
      </c>
      <c r="G86" t="s">
        <v>21</v>
      </c>
      <c r="H86" t="s">
        <v>22</v>
      </c>
      <c r="I86" t="s">
        <v>15</v>
      </c>
      <c r="J86" t="s">
        <v>15</v>
      </c>
      <c r="K86">
        <v>35</v>
      </c>
      <c r="M86" t="s">
        <v>19</v>
      </c>
      <c r="N86" s="1">
        <v>44481</v>
      </c>
      <c r="O86">
        <f t="shared" si="2"/>
        <v>85</v>
      </c>
      <c r="P86" cm="1">
        <f t="array" ref="P86">_xlfn.XLOOKUP(Table2[[#This Row],[Date]]&amp;Table2[[#This Row],[Period]],Table3[Date]&amp;Table3[Period],Table3[Coordinate])*Table2[[#This Row],[X]]</f>
        <v>-63</v>
      </c>
      <c r="Q86" cm="1">
        <f t="array" ref="Q86">_xlfn.XLOOKUP(Table2[[#This Row],[Date]]&amp;Table2[[#This Row],[Period]],Table3[Date]&amp;Table3[Period],Table3[Coordinate])*Table2[[#This Row],[Y]]</f>
        <v>-18</v>
      </c>
      <c r="R86" s="2" cm="1">
        <f t="array" ref="R86">IFERROR(LARGE(_xlfn._xlws.FILTER(Table1[[F1]:[EN2]],IF(Table2[[#This Row],[F Line]]=Table1[[#Headers],[F1]:[EN2]],1,0))*Table1[No.]*IF(Table2[[#This Row],[Date]]=Table1[Date],1,0),1),0)</f>
        <v>53</v>
      </c>
      <c r="S86" s="2" cm="1">
        <f t="array" ref="S86">IFERROR(LARGE(_xlfn._xlws.FILTER(Table1[[F1]:[EN2]],IF(Table2[[#This Row],[F Line]]=Table1[[#Headers],[F1]:[EN2]],1,0))*Table1[No.]*IF(Table2[[#This Row],[Date]]=Table1[Date],1,0),2),0)</f>
        <v>23</v>
      </c>
      <c r="T86" s="2" cm="1">
        <f t="array" ref="T86">IFERROR(LARGE(_xlfn._xlws.FILTER(Table1[[F1]:[EN2]],IF(Table2[[#This Row],[F Line]]=Table1[[#Headers],[F1]:[EN2]],1,0))*Table1[No.]*IF(Table2[[#This Row],[Date]]=Table1[Date],1,0),3),0)</f>
        <v>12</v>
      </c>
      <c r="U86" s="2" cm="1">
        <f t="array" ref="U8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86" s="2" cm="1">
        <f t="array" ref="V8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86" s="2">
        <f>IF(Table2[[#This Row],[Type]]="Goal",1,0)</f>
        <v>0</v>
      </c>
      <c r="X86" s="2">
        <f>IF(OR(Table2[[#This Row],[Type]]="Goal",Table2[[#This Row],[Type]]="Shot"),1,0)</f>
        <v>0</v>
      </c>
      <c r="Y86" s="2">
        <f>IF(OR(Table2[[#This Row],[Type]]="Goal",Table2[[#This Row],[Type]]="Shot",Table2[[#This Row],[Type]]="Miss"),1,0)</f>
        <v>1</v>
      </c>
      <c r="Z86" s="2">
        <f>IF(OR(Table2[[#This Row],[Type]]="Goal",Table2[[#This Row],[Type]]="Shot",Table2[[#This Row],[Type]]="Miss",Table2[[#This Row],[Type]]="Block"),1,0)</f>
        <v>1</v>
      </c>
      <c r="AA86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86" s="2">
        <f>IF(Table2[[#This Row],[Player]]=Visualization!$AR$2,1,0)</f>
        <v>0</v>
      </c>
      <c r="AC86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86">
        <f>_xlfn.XLOOKUP(AE86,Table2[Shot No.],Table2[x2],300)</f>
        <v>300</v>
      </c>
      <c r="AG86">
        <f>_xlfn.XLOOKUP(AE86,Table2[Shot No.],Table2[y2],300)</f>
        <v>300</v>
      </c>
      <c r="AJ86">
        <f>_xlfn.XLOOKUP(AI86,Table2[Shot No.],Table2[x2],300)</f>
        <v>300</v>
      </c>
      <c r="AK86">
        <f>_xlfn.XLOOKUP(AI86,Table2[Shot No.],Table2[y2],300)</f>
        <v>300</v>
      </c>
      <c r="AN86">
        <f>_xlfn.XLOOKUP(AM86,Table2[Shot No.],Table2[x2],300)</f>
        <v>300</v>
      </c>
      <c r="AO86">
        <f>_xlfn.XLOOKUP(AM86,Table2[Shot No.],Table2[y2],300)</f>
        <v>300</v>
      </c>
    </row>
    <row r="87" spans="1:41" x14ac:dyDescent="0.3">
      <c r="A87">
        <v>3</v>
      </c>
      <c r="B87" t="s">
        <v>14</v>
      </c>
      <c r="C87" t="s">
        <v>15</v>
      </c>
      <c r="D87" t="s">
        <v>20</v>
      </c>
      <c r="E87">
        <v>-54</v>
      </c>
      <c r="F87">
        <v>5</v>
      </c>
      <c r="G87" t="s">
        <v>21</v>
      </c>
      <c r="H87" t="s">
        <v>24</v>
      </c>
      <c r="I87" t="s">
        <v>15</v>
      </c>
      <c r="J87" t="s">
        <v>15</v>
      </c>
      <c r="K87">
        <v>35</v>
      </c>
      <c r="M87" t="s">
        <v>19</v>
      </c>
      <c r="N87" s="1">
        <v>44481</v>
      </c>
      <c r="O87">
        <f t="shared" si="2"/>
        <v>86</v>
      </c>
      <c r="P87" cm="1">
        <f t="array" ref="P87">_xlfn.XLOOKUP(Table2[[#This Row],[Date]]&amp;Table2[[#This Row],[Period]],Table3[Date]&amp;Table3[Period],Table3[Coordinate])*Table2[[#This Row],[X]]</f>
        <v>-54</v>
      </c>
      <c r="Q87" cm="1">
        <f t="array" ref="Q87">_xlfn.XLOOKUP(Table2[[#This Row],[Date]]&amp;Table2[[#This Row],[Period]],Table3[Date]&amp;Table3[Period],Table3[Coordinate])*Table2[[#This Row],[Y]]</f>
        <v>5</v>
      </c>
      <c r="R87" s="2" cm="1">
        <f t="array" ref="R87">IFERROR(LARGE(_xlfn._xlws.FILTER(Table1[[F1]:[EN2]],IF(Table2[[#This Row],[F Line]]=Table1[[#Headers],[F1]:[EN2]],1,0))*Table1[No.]*IF(Table2[[#This Row],[Date]]=Table1[Date],1,0),1),0)</f>
        <v>53</v>
      </c>
      <c r="S87" s="2" cm="1">
        <f t="array" ref="S87">IFERROR(LARGE(_xlfn._xlws.FILTER(Table1[[F1]:[EN2]],IF(Table2[[#This Row],[F Line]]=Table1[[#Headers],[F1]:[EN2]],1,0))*Table1[No.]*IF(Table2[[#This Row],[Date]]=Table1[Date],1,0),2),0)</f>
        <v>23</v>
      </c>
      <c r="T87" s="2" cm="1">
        <f t="array" ref="T87">IFERROR(LARGE(_xlfn._xlws.FILTER(Table1[[F1]:[EN2]],IF(Table2[[#This Row],[F Line]]=Table1[[#Headers],[F1]:[EN2]],1,0))*Table1[No.]*IF(Table2[[#This Row],[Date]]=Table1[Date],1,0),3),0)</f>
        <v>12</v>
      </c>
      <c r="U87" s="2" cm="1">
        <f t="array" ref="U8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87" s="2" cm="1">
        <f t="array" ref="V8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87" s="2">
        <f>IF(Table2[[#This Row],[Type]]="Goal",1,0)</f>
        <v>0</v>
      </c>
      <c r="X87" s="2">
        <f>IF(OR(Table2[[#This Row],[Type]]="Goal",Table2[[#This Row],[Type]]="Shot"),1,0)</f>
        <v>0</v>
      </c>
      <c r="Y87" s="2">
        <f>IF(OR(Table2[[#This Row],[Type]]="Goal",Table2[[#This Row],[Type]]="Shot",Table2[[#This Row],[Type]]="Miss"),1,0)</f>
        <v>0</v>
      </c>
      <c r="Z87" s="2">
        <f>IF(OR(Table2[[#This Row],[Type]]="Goal",Table2[[#This Row],[Type]]="Shot",Table2[[#This Row],[Type]]="Miss",Table2[[#This Row],[Type]]="Block"),1,0)</f>
        <v>1</v>
      </c>
      <c r="AA87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87" s="2">
        <f>IF(Table2[[#This Row],[Player]]=Visualization!$AR$2,1,0)</f>
        <v>0</v>
      </c>
      <c r="AC87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87">
        <f>_xlfn.XLOOKUP(AE87,Table2[Shot No.],Table2[x2],300)</f>
        <v>300</v>
      </c>
      <c r="AG87">
        <f>_xlfn.XLOOKUP(AE87,Table2[Shot No.],Table2[y2],300)</f>
        <v>300</v>
      </c>
      <c r="AJ87">
        <f>_xlfn.XLOOKUP(AI87,Table2[Shot No.],Table2[x2],300)</f>
        <v>300</v>
      </c>
      <c r="AK87">
        <f>_xlfn.XLOOKUP(AI87,Table2[Shot No.],Table2[y2],300)</f>
        <v>300</v>
      </c>
      <c r="AN87">
        <f>_xlfn.XLOOKUP(AM87,Table2[Shot No.],Table2[x2],300)</f>
        <v>300</v>
      </c>
      <c r="AO87">
        <f>_xlfn.XLOOKUP(AM87,Table2[Shot No.],Table2[y2],300)</f>
        <v>300</v>
      </c>
    </row>
    <row r="88" spans="1:41" x14ac:dyDescent="0.3">
      <c r="A88">
        <v>3</v>
      </c>
      <c r="B88" t="s">
        <v>23</v>
      </c>
      <c r="C88">
        <v>59</v>
      </c>
      <c r="D88" t="s">
        <v>27</v>
      </c>
      <c r="E88">
        <v>42</v>
      </c>
      <c r="F88">
        <v>-4</v>
      </c>
      <c r="G88" t="s">
        <v>26</v>
      </c>
      <c r="H88" t="s">
        <v>24</v>
      </c>
      <c r="I88" t="s">
        <v>15</v>
      </c>
      <c r="J88" t="s">
        <v>15</v>
      </c>
      <c r="K88">
        <v>35</v>
      </c>
      <c r="M88" t="s">
        <v>19</v>
      </c>
      <c r="N88" s="1">
        <v>44481</v>
      </c>
      <c r="O88">
        <f t="shared" si="2"/>
        <v>87</v>
      </c>
      <c r="P88" cm="1">
        <f t="array" ref="P88">_xlfn.XLOOKUP(Table2[[#This Row],[Date]]&amp;Table2[[#This Row],[Period]],Table3[Date]&amp;Table3[Period],Table3[Coordinate])*Table2[[#This Row],[X]]</f>
        <v>42</v>
      </c>
      <c r="Q88" cm="1">
        <f t="array" ref="Q88">_xlfn.XLOOKUP(Table2[[#This Row],[Date]]&amp;Table2[[#This Row],[Period]],Table3[Date]&amp;Table3[Period],Table3[Coordinate])*Table2[[#This Row],[Y]]</f>
        <v>-4</v>
      </c>
      <c r="R88" s="2" cm="1">
        <f t="array" ref="R88">IFERROR(LARGE(_xlfn._xlws.FILTER(Table1[[F1]:[EN2]],IF(Table2[[#This Row],[F Line]]=Table1[[#Headers],[F1]:[EN2]],1,0))*Table1[No.]*IF(Table2[[#This Row],[Date]]=Table1[Date],1,0),1),0)</f>
        <v>77</v>
      </c>
      <c r="S88" s="2" cm="1">
        <f t="array" ref="S88">IFERROR(LARGE(_xlfn._xlws.FILTER(Table1[[F1]:[EN2]],IF(Table2[[#This Row],[F Line]]=Table1[[#Headers],[F1]:[EN2]],1,0))*Table1[No.]*IF(Table2[[#This Row],[Date]]=Table1[Date],1,0),2),0)</f>
        <v>43</v>
      </c>
      <c r="T88" s="2" cm="1">
        <f t="array" ref="T88">IFERROR(LARGE(_xlfn._xlws.FILTER(Table1[[F1]:[EN2]],IF(Table2[[#This Row],[F Line]]=Table1[[#Headers],[F1]:[EN2]],1,0))*Table1[No.]*IF(Table2[[#This Row],[Date]]=Table1[Date],1,0),3),0)</f>
        <v>17</v>
      </c>
      <c r="U88" s="2" cm="1">
        <f t="array" ref="U8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88" s="2" cm="1">
        <f t="array" ref="V8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88" s="2">
        <f>IF(Table2[[#This Row],[Type]]="Goal",1,0)</f>
        <v>0</v>
      </c>
      <c r="X88" s="2">
        <f>IF(OR(Table2[[#This Row],[Type]]="Goal",Table2[[#This Row],[Type]]="Shot"),1,0)</f>
        <v>0</v>
      </c>
      <c r="Y88" s="2">
        <f>IF(OR(Table2[[#This Row],[Type]]="Goal",Table2[[#This Row],[Type]]="Shot",Table2[[#This Row],[Type]]="Miss"),1,0)</f>
        <v>1</v>
      </c>
      <c r="Z88" s="2">
        <f>IF(OR(Table2[[#This Row],[Type]]="Goal",Table2[[#This Row],[Type]]="Shot",Table2[[#This Row],[Type]]="Miss",Table2[[#This Row],[Type]]="Block"),1,0)</f>
        <v>1</v>
      </c>
      <c r="AA88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88" s="2">
        <f>IF(Table2[[#This Row],[Player]]=Visualization!$AR$2,1,0)</f>
        <v>0</v>
      </c>
      <c r="AC88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88">
        <f>_xlfn.XLOOKUP(AE88,Table2[Shot No.],Table2[x2],300)</f>
        <v>300</v>
      </c>
      <c r="AG88">
        <f>_xlfn.XLOOKUP(AE88,Table2[Shot No.],Table2[y2],300)</f>
        <v>300</v>
      </c>
      <c r="AJ88">
        <f>_xlfn.XLOOKUP(AI88,Table2[Shot No.],Table2[x2],300)</f>
        <v>300</v>
      </c>
      <c r="AK88">
        <f>_xlfn.XLOOKUP(AI88,Table2[Shot No.],Table2[y2],300)</f>
        <v>300</v>
      </c>
      <c r="AN88">
        <f>_xlfn.XLOOKUP(AM88,Table2[Shot No.],Table2[x2],300)</f>
        <v>300</v>
      </c>
      <c r="AO88">
        <f>_xlfn.XLOOKUP(AM88,Table2[Shot No.],Table2[y2],300)</f>
        <v>300</v>
      </c>
    </row>
    <row r="89" spans="1:41" x14ac:dyDescent="0.3">
      <c r="A89">
        <v>3</v>
      </c>
      <c r="B89" t="s">
        <v>23</v>
      </c>
      <c r="C89">
        <v>2</v>
      </c>
      <c r="D89" t="s">
        <v>20</v>
      </c>
      <c r="E89">
        <v>79</v>
      </c>
      <c r="F89">
        <v>-2</v>
      </c>
      <c r="G89" t="s">
        <v>26</v>
      </c>
      <c r="H89" t="s">
        <v>24</v>
      </c>
      <c r="I89" t="s">
        <v>15</v>
      </c>
      <c r="J89" t="s">
        <v>15</v>
      </c>
      <c r="K89">
        <v>35</v>
      </c>
      <c r="M89" t="s">
        <v>19</v>
      </c>
      <c r="N89" s="1">
        <v>44481</v>
      </c>
      <c r="O89">
        <f t="shared" si="2"/>
        <v>88</v>
      </c>
      <c r="P89" cm="1">
        <f t="array" ref="P89">_xlfn.XLOOKUP(Table2[[#This Row],[Date]]&amp;Table2[[#This Row],[Period]],Table3[Date]&amp;Table3[Period],Table3[Coordinate])*Table2[[#This Row],[X]]</f>
        <v>79</v>
      </c>
      <c r="Q89" cm="1">
        <f t="array" ref="Q89">_xlfn.XLOOKUP(Table2[[#This Row],[Date]]&amp;Table2[[#This Row],[Period]],Table3[Date]&amp;Table3[Period],Table3[Coordinate])*Table2[[#This Row],[Y]]</f>
        <v>-2</v>
      </c>
      <c r="R89" s="2" cm="1">
        <f t="array" ref="R89">IFERROR(LARGE(_xlfn._xlws.FILTER(Table1[[F1]:[EN2]],IF(Table2[[#This Row],[F Line]]=Table1[[#Headers],[F1]:[EN2]],1,0))*Table1[No.]*IF(Table2[[#This Row],[Date]]=Table1[Date],1,0),1),0)</f>
        <v>77</v>
      </c>
      <c r="S89" s="2" cm="1">
        <f t="array" ref="S89">IFERROR(LARGE(_xlfn._xlws.FILTER(Table1[[F1]:[EN2]],IF(Table2[[#This Row],[F Line]]=Table1[[#Headers],[F1]:[EN2]],1,0))*Table1[No.]*IF(Table2[[#This Row],[Date]]=Table1[Date],1,0),2),0)</f>
        <v>43</v>
      </c>
      <c r="T89" s="2" cm="1">
        <f t="array" ref="T89">IFERROR(LARGE(_xlfn._xlws.FILTER(Table1[[F1]:[EN2]],IF(Table2[[#This Row],[F Line]]=Table1[[#Headers],[F1]:[EN2]],1,0))*Table1[No.]*IF(Table2[[#This Row],[Date]]=Table1[Date],1,0),3),0)</f>
        <v>17</v>
      </c>
      <c r="U89" s="2" cm="1">
        <f t="array" ref="U8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89" s="2" cm="1">
        <f t="array" ref="V8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89" s="2">
        <f>IF(Table2[[#This Row],[Type]]="Goal",1,0)</f>
        <v>0</v>
      </c>
      <c r="X89" s="2">
        <f>IF(OR(Table2[[#This Row],[Type]]="Goal",Table2[[#This Row],[Type]]="Shot"),1,0)</f>
        <v>0</v>
      </c>
      <c r="Y89" s="2">
        <f>IF(OR(Table2[[#This Row],[Type]]="Goal",Table2[[#This Row],[Type]]="Shot",Table2[[#This Row],[Type]]="Miss"),1,0)</f>
        <v>0</v>
      </c>
      <c r="Z89" s="2">
        <f>IF(OR(Table2[[#This Row],[Type]]="Goal",Table2[[#This Row],[Type]]="Shot",Table2[[#This Row],[Type]]="Miss",Table2[[#This Row],[Type]]="Block"),1,0)</f>
        <v>1</v>
      </c>
      <c r="AA89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89" s="2">
        <f>IF(Table2[[#This Row],[Player]]=Visualization!$AR$2,1,0)</f>
        <v>0</v>
      </c>
      <c r="AC89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89">
        <f>_xlfn.XLOOKUP(AE89,Table2[Shot No.],Table2[x2],300)</f>
        <v>300</v>
      </c>
      <c r="AG89">
        <f>_xlfn.XLOOKUP(AE89,Table2[Shot No.],Table2[y2],300)</f>
        <v>300</v>
      </c>
      <c r="AJ89">
        <f>_xlfn.XLOOKUP(AI89,Table2[Shot No.],Table2[x2],300)</f>
        <v>300</v>
      </c>
      <c r="AK89">
        <f>_xlfn.XLOOKUP(AI89,Table2[Shot No.],Table2[y2],300)</f>
        <v>300</v>
      </c>
      <c r="AN89">
        <f>_xlfn.XLOOKUP(AM89,Table2[Shot No.],Table2[x2],300)</f>
        <v>300</v>
      </c>
      <c r="AO89">
        <f>_xlfn.XLOOKUP(AM89,Table2[Shot No.],Table2[y2],300)</f>
        <v>300</v>
      </c>
    </row>
    <row r="90" spans="1:41" x14ac:dyDescent="0.3">
      <c r="A90">
        <v>3</v>
      </c>
      <c r="B90" t="s">
        <v>14</v>
      </c>
      <c r="C90" t="s">
        <v>15</v>
      </c>
      <c r="D90" t="s">
        <v>27</v>
      </c>
      <c r="E90">
        <v>-60</v>
      </c>
      <c r="F90">
        <v>-32</v>
      </c>
      <c r="G90" t="s">
        <v>17</v>
      </c>
      <c r="H90" t="s">
        <v>18</v>
      </c>
      <c r="I90" t="s">
        <v>15</v>
      </c>
      <c r="J90" t="s">
        <v>15</v>
      </c>
      <c r="K90">
        <v>35</v>
      </c>
      <c r="M90" t="s">
        <v>19</v>
      </c>
      <c r="N90" s="1">
        <v>44481</v>
      </c>
      <c r="O90">
        <f t="shared" si="2"/>
        <v>89</v>
      </c>
      <c r="P90" cm="1">
        <f t="array" ref="P90">_xlfn.XLOOKUP(Table2[[#This Row],[Date]]&amp;Table2[[#This Row],[Period]],Table3[Date]&amp;Table3[Period],Table3[Coordinate])*Table2[[#This Row],[X]]</f>
        <v>-60</v>
      </c>
      <c r="Q90" cm="1">
        <f t="array" ref="Q90">_xlfn.XLOOKUP(Table2[[#This Row],[Date]]&amp;Table2[[#This Row],[Period]],Table3[Date]&amp;Table3[Period],Table3[Coordinate])*Table2[[#This Row],[Y]]</f>
        <v>-32</v>
      </c>
      <c r="R90" s="2" cm="1">
        <f t="array" ref="R90">IFERROR(LARGE(_xlfn._xlws.FILTER(Table1[[F1]:[EN2]],IF(Table2[[#This Row],[F Line]]=Table1[[#Headers],[F1]:[EN2]],1,0))*Table1[No.]*IF(Table2[[#This Row],[Date]]=Table1[Date],1,0),1),0)</f>
        <v>71</v>
      </c>
      <c r="S90" s="2" cm="1">
        <f t="array" ref="S90">IFERROR(LARGE(_xlfn._xlws.FILTER(Table1[[F1]:[EN2]],IF(Table2[[#This Row],[F Line]]=Table1[[#Headers],[F1]:[EN2]],1,0))*Table1[No.]*IF(Table2[[#This Row],[Date]]=Table1[Date],1,0),2),0)</f>
        <v>24</v>
      </c>
      <c r="T90" s="2" cm="1">
        <f t="array" ref="T90">IFERROR(LARGE(_xlfn._xlws.FILTER(Table1[[F1]:[EN2]],IF(Table2[[#This Row],[F Line]]=Table1[[#Headers],[F1]:[EN2]],1,0))*Table1[No.]*IF(Table2[[#This Row],[Date]]=Table1[Date],1,0),3),0)</f>
        <v>16</v>
      </c>
      <c r="U90" s="2" cm="1">
        <f t="array" ref="U9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90" s="2" cm="1">
        <f t="array" ref="V9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90" s="2">
        <f>IF(Table2[[#This Row],[Type]]="Goal",1,0)</f>
        <v>0</v>
      </c>
      <c r="X90" s="2">
        <f>IF(OR(Table2[[#This Row],[Type]]="Goal",Table2[[#This Row],[Type]]="Shot"),1,0)</f>
        <v>0</v>
      </c>
      <c r="Y90" s="2">
        <f>IF(OR(Table2[[#This Row],[Type]]="Goal",Table2[[#This Row],[Type]]="Shot",Table2[[#This Row],[Type]]="Miss"),1,0)</f>
        <v>1</v>
      </c>
      <c r="Z90" s="2">
        <f>IF(OR(Table2[[#This Row],[Type]]="Goal",Table2[[#This Row],[Type]]="Shot",Table2[[#This Row],[Type]]="Miss",Table2[[#This Row],[Type]]="Block"),1,0)</f>
        <v>1</v>
      </c>
      <c r="AA90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90" s="2">
        <f>IF(Table2[[#This Row],[Player]]=Visualization!$AR$2,1,0)</f>
        <v>0</v>
      </c>
      <c r="AC90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90">
        <f>_xlfn.XLOOKUP(AE90,Table2[Shot No.],Table2[x2],300)</f>
        <v>300</v>
      </c>
      <c r="AG90">
        <f>_xlfn.XLOOKUP(AE90,Table2[Shot No.],Table2[y2],300)</f>
        <v>300</v>
      </c>
      <c r="AJ90">
        <f>_xlfn.XLOOKUP(AI90,Table2[Shot No.],Table2[x2],300)</f>
        <v>300</v>
      </c>
      <c r="AK90">
        <f>_xlfn.XLOOKUP(AI90,Table2[Shot No.],Table2[y2],300)</f>
        <v>300</v>
      </c>
      <c r="AN90">
        <f>_xlfn.XLOOKUP(AM90,Table2[Shot No.],Table2[x2],300)</f>
        <v>300</v>
      </c>
      <c r="AO90">
        <f>_xlfn.XLOOKUP(AM90,Table2[Shot No.],Table2[y2],300)</f>
        <v>300</v>
      </c>
    </row>
    <row r="91" spans="1:41" x14ac:dyDescent="0.3">
      <c r="A91">
        <v>3</v>
      </c>
      <c r="B91" t="s">
        <v>23</v>
      </c>
      <c r="C91">
        <v>10</v>
      </c>
      <c r="D91" t="s">
        <v>27</v>
      </c>
      <c r="E91">
        <v>61</v>
      </c>
      <c r="F91">
        <v>-14</v>
      </c>
      <c r="G91" t="s">
        <v>25</v>
      </c>
      <c r="H91" t="s">
        <v>18</v>
      </c>
      <c r="I91" t="s">
        <v>15</v>
      </c>
      <c r="J91" t="s">
        <v>15</v>
      </c>
      <c r="K91">
        <v>35</v>
      </c>
      <c r="M91" t="s">
        <v>19</v>
      </c>
      <c r="N91" s="1">
        <v>44481</v>
      </c>
      <c r="O91">
        <f t="shared" si="2"/>
        <v>90</v>
      </c>
      <c r="P91" cm="1">
        <f t="array" ref="P91">_xlfn.XLOOKUP(Table2[[#This Row],[Date]]&amp;Table2[[#This Row],[Period]],Table3[Date]&amp;Table3[Period],Table3[Coordinate])*Table2[[#This Row],[X]]</f>
        <v>61</v>
      </c>
      <c r="Q91" cm="1">
        <f t="array" ref="Q91">_xlfn.XLOOKUP(Table2[[#This Row],[Date]]&amp;Table2[[#This Row],[Period]],Table3[Date]&amp;Table3[Period],Table3[Coordinate])*Table2[[#This Row],[Y]]</f>
        <v>-14</v>
      </c>
      <c r="R91" s="2" cm="1">
        <f t="array" ref="R91">IFERROR(LARGE(_xlfn._xlws.FILTER(Table1[[F1]:[EN2]],IF(Table2[[#This Row],[F Line]]=Table1[[#Headers],[F1]:[EN2]],1,0))*Table1[No.]*IF(Table2[[#This Row],[Date]]=Table1[Date],1,0),1),0)</f>
        <v>37</v>
      </c>
      <c r="S91" s="2" cm="1">
        <f t="array" ref="S91">IFERROR(LARGE(_xlfn._xlws.FILTER(Table1[[F1]:[EN2]],IF(Table2[[#This Row],[F Line]]=Table1[[#Headers],[F1]:[EN2]],1,0))*Table1[No.]*IF(Table2[[#This Row],[Date]]=Table1[Date],1,0),2),0)</f>
        <v>11</v>
      </c>
      <c r="T91" s="2" cm="1">
        <f t="array" ref="T91">IFERROR(LARGE(_xlfn._xlws.FILTER(Table1[[F1]:[EN2]],IF(Table2[[#This Row],[F Line]]=Table1[[#Headers],[F1]:[EN2]],1,0))*Table1[No.]*IF(Table2[[#This Row],[Date]]=Table1[Date],1,0),3),0)</f>
        <v>10</v>
      </c>
      <c r="U91" s="2" cm="1">
        <f t="array" ref="U9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91" s="2" cm="1">
        <f t="array" ref="V9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91" s="2">
        <f>IF(Table2[[#This Row],[Type]]="Goal",1,0)</f>
        <v>0</v>
      </c>
      <c r="X91" s="2">
        <f>IF(OR(Table2[[#This Row],[Type]]="Goal",Table2[[#This Row],[Type]]="Shot"),1,0)</f>
        <v>0</v>
      </c>
      <c r="Y91" s="2">
        <f>IF(OR(Table2[[#This Row],[Type]]="Goal",Table2[[#This Row],[Type]]="Shot",Table2[[#This Row],[Type]]="Miss"),1,0)</f>
        <v>1</v>
      </c>
      <c r="Z91" s="2">
        <f>IF(OR(Table2[[#This Row],[Type]]="Goal",Table2[[#This Row],[Type]]="Shot",Table2[[#This Row],[Type]]="Miss",Table2[[#This Row],[Type]]="Block"),1,0)</f>
        <v>1</v>
      </c>
      <c r="AA91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91" s="2">
        <f>IF(Table2[[#This Row],[Player]]=Visualization!$AR$2,1,0)</f>
        <v>0</v>
      </c>
      <c r="AC91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91">
        <f>_xlfn.XLOOKUP(AE91,Table2[Shot No.],Table2[x2],300)</f>
        <v>300</v>
      </c>
      <c r="AG91">
        <f>_xlfn.XLOOKUP(AE91,Table2[Shot No.],Table2[y2],300)</f>
        <v>300</v>
      </c>
      <c r="AJ91">
        <f>_xlfn.XLOOKUP(AI91,Table2[Shot No.],Table2[x2],300)</f>
        <v>300</v>
      </c>
      <c r="AK91">
        <f>_xlfn.XLOOKUP(AI91,Table2[Shot No.],Table2[y2],300)</f>
        <v>300</v>
      </c>
      <c r="AN91">
        <f>_xlfn.XLOOKUP(AM91,Table2[Shot No.],Table2[x2],300)</f>
        <v>300</v>
      </c>
      <c r="AO91">
        <f>_xlfn.XLOOKUP(AM91,Table2[Shot No.],Table2[y2],300)</f>
        <v>300</v>
      </c>
    </row>
    <row r="92" spans="1:41" x14ac:dyDescent="0.3">
      <c r="A92">
        <v>3</v>
      </c>
      <c r="B92" t="s">
        <v>23</v>
      </c>
      <c r="C92">
        <v>6</v>
      </c>
      <c r="D92" t="s">
        <v>27</v>
      </c>
      <c r="E92">
        <v>61</v>
      </c>
      <c r="F92">
        <v>9</v>
      </c>
      <c r="G92" t="s">
        <v>25</v>
      </c>
      <c r="H92" t="s">
        <v>18</v>
      </c>
      <c r="I92" t="s">
        <v>15</v>
      </c>
      <c r="J92" t="s">
        <v>15</v>
      </c>
      <c r="K92">
        <v>35</v>
      </c>
      <c r="M92" t="s">
        <v>19</v>
      </c>
      <c r="N92" s="1">
        <v>44481</v>
      </c>
      <c r="O92">
        <f t="shared" si="2"/>
        <v>91</v>
      </c>
      <c r="P92" cm="1">
        <f t="array" ref="P92">_xlfn.XLOOKUP(Table2[[#This Row],[Date]]&amp;Table2[[#This Row],[Period]],Table3[Date]&amp;Table3[Period],Table3[Coordinate])*Table2[[#This Row],[X]]</f>
        <v>61</v>
      </c>
      <c r="Q92" cm="1">
        <f t="array" ref="Q92">_xlfn.XLOOKUP(Table2[[#This Row],[Date]]&amp;Table2[[#This Row],[Period]],Table3[Date]&amp;Table3[Period],Table3[Coordinate])*Table2[[#This Row],[Y]]</f>
        <v>9</v>
      </c>
      <c r="R92" s="2" cm="1">
        <f t="array" ref="R92">IFERROR(LARGE(_xlfn._xlws.FILTER(Table1[[F1]:[EN2]],IF(Table2[[#This Row],[F Line]]=Table1[[#Headers],[F1]:[EN2]],1,0))*Table1[No.]*IF(Table2[[#This Row],[Date]]=Table1[Date],1,0),1),0)</f>
        <v>37</v>
      </c>
      <c r="S92" s="2" cm="1">
        <f t="array" ref="S92">IFERROR(LARGE(_xlfn._xlws.FILTER(Table1[[F1]:[EN2]],IF(Table2[[#This Row],[F Line]]=Table1[[#Headers],[F1]:[EN2]],1,0))*Table1[No.]*IF(Table2[[#This Row],[Date]]=Table1[Date],1,0),2),0)</f>
        <v>11</v>
      </c>
      <c r="T92" s="2" cm="1">
        <f t="array" ref="T92">IFERROR(LARGE(_xlfn._xlws.FILTER(Table1[[F1]:[EN2]],IF(Table2[[#This Row],[F Line]]=Table1[[#Headers],[F1]:[EN2]],1,0))*Table1[No.]*IF(Table2[[#This Row],[Date]]=Table1[Date],1,0),3),0)</f>
        <v>10</v>
      </c>
      <c r="U92" s="2" cm="1">
        <f t="array" ref="U9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92" s="2" cm="1">
        <f t="array" ref="V9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92" s="2">
        <f>IF(Table2[[#This Row],[Type]]="Goal",1,0)</f>
        <v>0</v>
      </c>
      <c r="X92" s="2">
        <f>IF(OR(Table2[[#This Row],[Type]]="Goal",Table2[[#This Row],[Type]]="Shot"),1,0)</f>
        <v>0</v>
      </c>
      <c r="Y92" s="2">
        <f>IF(OR(Table2[[#This Row],[Type]]="Goal",Table2[[#This Row],[Type]]="Shot",Table2[[#This Row],[Type]]="Miss"),1,0)</f>
        <v>1</v>
      </c>
      <c r="Z92" s="2">
        <f>IF(OR(Table2[[#This Row],[Type]]="Goal",Table2[[#This Row],[Type]]="Shot",Table2[[#This Row],[Type]]="Miss",Table2[[#This Row],[Type]]="Block"),1,0)</f>
        <v>1</v>
      </c>
      <c r="AA92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92" s="2">
        <f>IF(Table2[[#This Row],[Player]]=Visualization!$AR$2,1,0)</f>
        <v>0</v>
      </c>
      <c r="AC92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92">
        <f>_xlfn.XLOOKUP(AE92,Table2[Shot No.],Table2[x2],300)</f>
        <v>300</v>
      </c>
      <c r="AG92">
        <f>_xlfn.XLOOKUP(AE92,Table2[Shot No.],Table2[y2],300)</f>
        <v>300</v>
      </c>
      <c r="AJ92">
        <f>_xlfn.XLOOKUP(AI92,Table2[Shot No.],Table2[x2],300)</f>
        <v>300</v>
      </c>
      <c r="AK92">
        <f>_xlfn.XLOOKUP(AI92,Table2[Shot No.],Table2[y2],300)</f>
        <v>300</v>
      </c>
      <c r="AN92">
        <f>_xlfn.XLOOKUP(AM92,Table2[Shot No.],Table2[x2],300)</f>
        <v>300</v>
      </c>
      <c r="AO92">
        <f>_xlfn.XLOOKUP(AM92,Table2[Shot No.],Table2[y2],300)</f>
        <v>300</v>
      </c>
    </row>
    <row r="93" spans="1:41" x14ac:dyDescent="0.3">
      <c r="A93">
        <v>3</v>
      </c>
      <c r="B93" t="s">
        <v>23</v>
      </c>
      <c r="C93">
        <v>6</v>
      </c>
      <c r="D93" t="s">
        <v>20</v>
      </c>
      <c r="E93">
        <v>80</v>
      </c>
      <c r="F93">
        <v>-3</v>
      </c>
      <c r="G93" t="s">
        <v>25</v>
      </c>
      <c r="H93" t="s">
        <v>18</v>
      </c>
      <c r="I93" t="s">
        <v>15</v>
      </c>
      <c r="J93" t="s">
        <v>15</v>
      </c>
      <c r="K93">
        <v>35</v>
      </c>
      <c r="M93" t="s">
        <v>19</v>
      </c>
      <c r="N93" s="1">
        <v>44481</v>
      </c>
      <c r="O93">
        <f t="shared" si="2"/>
        <v>92</v>
      </c>
      <c r="P93" cm="1">
        <f t="array" ref="P93">_xlfn.XLOOKUP(Table2[[#This Row],[Date]]&amp;Table2[[#This Row],[Period]],Table3[Date]&amp;Table3[Period],Table3[Coordinate])*Table2[[#This Row],[X]]</f>
        <v>80</v>
      </c>
      <c r="Q93" cm="1">
        <f t="array" ref="Q93">_xlfn.XLOOKUP(Table2[[#This Row],[Date]]&amp;Table2[[#This Row],[Period]],Table3[Date]&amp;Table3[Period],Table3[Coordinate])*Table2[[#This Row],[Y]]</f>
        <v>-3</v>
      </c>
      <c r="R93" s="2" cm="1">
        <f t="array" ref="R93">IFERROR(LARGE(_xlfn._xlws.FILTER(Table1[[F1]:[EN2]],IF(Table2[[#This Row],[F Line]]=Table1[[#Headers],[F1]:[EN2]],1,0))*Table1[No.]*IF(Table2[[#This Row],[Date]]=Table1[Date],1,0),1),0)</f>
        <v>37</v>
      </c>
      <c r="S93" s="2" cm="1">
        <f t="array" ref="S93">IFERROR(LARGE(_xlfn._xlws.FILTER(Table1[[F1]:[EN2]],IF(Table2[[#This Row],[F Line]]=Table1[[#Headers],[F1]:[EN2]],1,0))*Table1[No.]*IF(Table2[[#This Row],[Date]]=Table1[Date],1,0),2),0)</f>
        <v>11</v>
      </c>
      <c r="T93" s="2" cm="1">
        <f t="array" ref="T93">IFERROR(LARGE(_xlfn._xlws.FILTER(Table1[[F1]:[EN2]],IF(Table2[[#This Row],[F Line]]=Table1[[#Headers],[F1]:[EN2]],1,0))*Table1[No.]*IF(Table2[[#This Row],[Date]]=Table1[Date],1,0),3),0)</f>
        <v>10</v>
      </c>
      <c r="U93" s="2" cm="1">
        <f t="array" ref="U9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93" s="2" cm="1">
        <f t="array" ref="V9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93" s="2">
        <f>IF(Table2[[#This Row],[Type]]="Goal",1,0)</f>
        <v>0</v>
      </c>
      <c r="X93" s="2">
        <f>IF(OR(Table2[[#This Row],[Type]]="Goal",Table2[[#This Row],[Type]]="Shot"),1,0)</f>
        <v>0</v>
      </c>
      <c r="Y93" s="2">
        <f>IF(OR(Table2[[#This Row],[Type]]="Goal",Table2[[#This Row],[Type]]="Shot",Table2[[#This Row],[Type]]="Miss"),1,0)</f>
        <v>0</v>
      </c>
      <c r="Z93" s="2">
        <f>IF(OR(Table2[[#This Row],[Type]]="Goal",Table2[[#This Row],[Type]]="Shot",Table2[[#This Row],[Type]]="Miss",Table2[[#This Row],[Type]]="Block"),1,0)</f>
        <v>1</v>
      </c>
      <c r="AA93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93" s="2">
        <f>IF(Table2[[#This Row],[Player]]=Visualization!$AR$2,1,0)</f>
        <v>0</v>
      </c>
      <c r="AC93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93">
        <f>_xlfn.XLOOKUP(AE93,Table2[Shot No.],Table2[x2],300)</f>
        <v>300</v>
      </c>
      <c r="AG93">
        <f>_xlfn.XLOOKUP(AE93,Table2[Shot No.],Table2[y2],300)</f>
        <v>300</v>
      </c>
      <c r="AJ93">
        <f>_xlfn.XLOOKUP(AI93,Table2[Shot No.],Table2[x2],300)</f>
        <v>300</v>
      </c>
      <c r="AK93">
        <f>_xlfn.XLOOKUP(AI93,Table2[Shot No.],Table2[y2],300)</f>
        <v>300</v>
      </c>
      <c r="AN93">
        <f>_xlfn.XLOOKUP(AM93,Table2[Shot No.],Table2[x2],300)</f>
        <v>300</v>
      </c>
      <c r="AO93">
        <f>_xlfn.XLOOKUP(AM93,Table2[Shot No.],Table2[y2],300)</f>
        <v>300</v>
      </c>
    </row>
    <row r="94" spans="1:41" x14ac:dyDescent="0.3">
      <c r="A94">
        <v>3</v>
      </c>
      <c r="B94" t="s">
        <v>23</v>
      </c>
      <c r="C94">
        <v>16</v>
      </c>
      <c r="D94" t="s">
        <v>16</v>
      </c>
      <c r="E94">
        <v>73</v>
      </c>
      <c r="F94">
        <v>14</v>
      </c>
      <c r="G94" t="s">
        <v>17</v>
      </c>
      <c r="H94" t="s">
        <v>24</v>
      </c>
      <c r="I94" t="s">
        <v>15</v>
      </c>
      <c r="J94" t="s">
        <v>15</v>
      </c>
      <c r="K94">
        <v>35</v>
      </c>
      <c r="M94" t="s">
        <v>19</v>
      </c>
      <c r="N94" s="1">
        <v>44481</v>
      </c>
      <c r="O94">
        <f t="shared" si="2"/>
        <v>93</v>
      </c>
      <c r="P94" cm="1">
        <f t="array" ref="P94">_xlfn.XLOOKUP(Table2[[#This Row],[Date]]&amp;Table2[[#This Row],[Period]],Table3[Date]&amp;Table3[Period],Table3[Coordinate])*Table2[[#This Row],[X]]</f>
        <v>73</v>
      </c>
      <c r="Q94" cm="1">
        <f t="array" ref="Q94">_xlfn.XLOOKUP(Table2[[#This Row],[Date]]&amp;Table2[[#This Row],[Period]],Table3[Date]&amp;Table3[Period],Table3[Coordinate])*Table2[[#This Row],[Y]]</f>
        <v>14</v>
      </c>
      <c r="R94" s="2" cm="1">
        <f t="array" ref="R94">IFERROR(LARGE(_xlfn._xlws.FILTER(Table1[[F1]:[EN2]],IF(Table2[[#This Row],[F Line]]=Table1[[#Headers],[F1]:[EN2]],1,0))*Table1[No.]*IF(Table2[[#This Row],[Date]]=Table1[Date],1,0),1),0)</f>
        <v>71</v>
      </c>
      <c r="S94" s="2" cm="1">
        <f t="array" ref="S94">IFERROR(LARGE(_xlfn._xlws.FILTER(Table1[[F1]:[EN2]],IF(Table2[[#This Row],[F Line]]=Table1[[#Headers],[F1]:[EN2]],1,0))*Table1[No.]*IF(Table2[[#This Row],[Date]]=Table1[Date],1,0),2),0)</f>
        <v>24</v>
      </c>
      <c r="T94" s="2" cm="1">
        <f t="array" ref="T94">IFERROR(LARGE(_xlfn._xlws.FILTER(Table1[[F1]:[EN2]],IF(Table2[[#This Row],[F Line]]=Table1[[#Headers],[F1]:[EN2]],1,0))*Table1[No.]*IF(Table2[[#This Row],[Date]]=Table1[Date],1,0),3),0)</f>
        <v>16</v>
      </c>
      <c r="U94" s="2" cm="1">
        <f t="array" ref="U9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94" s="2" cm="1">
        <f t="array" ref="V9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94" s="2">
        <f>IF(Table2[[#This Row],[Type]]="Goal",1,0)</f>
        <v>0</v>
      </c>
      <c r="X94" s="2">
        <f>IF(OR(Table2[[#This Row],[Type]]="Goal",Table2[[#This Row],[Type]]="Shot"),1,0)</f>
        <v>1</v>
      </c>
      <c r="Y94" s="2">
        <f>IF(OR(Table2[[#This Row],[Type]]="Goal",Table2[[#This Row],[Type]]="Shot",Table2[[#This Row],[Type]]="Miss"),1,0)</f>
        <v>1</v>
      </c>
      <c r="Z94" s="2">
        <f>IF(OR(Table2[[#This Row],[Type]]="Goal",Table2[[#This Row],[Type]]="Shot",Table2[[#This Row],[Type]]="Miss",Table2[[#This Row],[Type]]="Block"),1,0)</f>
        <v>1</v>
      </c>
      <c r="AA94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94" s="2">
        <f>IF(Table2[[#This Row],[Player]]=Visualization!$AR$2,1,0)</f>
        <v>0</v>
      </c>
      <c r="AC94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94">
        <f>_xlfn.XLOOKUP(AE94,Table2[Shot No.],Table2[x2],300)</f>
        <v>300</v>
      </c>
      <c r="AG94">
        <f>_xlfn.XLOOKUP(AE94,Table2[Shot No.],Table2[y2],300)</f>
        <v>300</v>
      </c>
      <c r="AJ94">
        <f>_xlfn.XLOOKUP(AI94,Table2[Shot No.],Table2[x2],300)</f>
        <v>300</v>
      </c>
      <c r="AK94">
        <f>_xlfn.XLOOKUP(AI94,Table2[Shot No.],Table2[y2],300)</f>
        <v>300</v>
      </c>
      <c r="AN94">
        <f>_xlfn.XLOOKUP(AM94,Table2[Shot No.],Table2[x2],300)</f>
        <v>300</v>
      </c>
      <c r="AO94">
        <f>_xlfn.XLOOKUP(AM94,Table2[Shot No.],Table2[y2],300)</f>
        <v>300</v>
      </c>
    </row>
    <row r="95" spans="1:41" x14ac:dyDescent="0.3">
      <c r="A95">
        <v>3</v>
      </c>
      <c r="B95" t="s">
        <v>23</v>
      </c>
      <c r="C95">
        <v>12</v>
      </c>
      <c r="D95" t="s">
        <v>28</v>
      </c>
      <c r="E95">
        <v>52</v>
      </c>
      <c r="F95">
        <v>-29</v>
      </c>
      <c r="G95" t="s">
        <v>21</v>
      </c>
      <c r="H95" t="s">
        <v>22</v>
      </c>
      <c r="I95">
        <v>58</v>
      </c>
      <c r="J95">
        <v>23</v>
      </c>
      <c r="K95">
        <v>35</v>
      </c>
      <c r="M95" t="s">
        <v>19</v>
      </c>
      <c r="N95" s="1">
        <v>44481</v>
      </c>
      <c r="O95">
        <f t="shared" si="2"/>
        <v>94</v>
      </c>
      <c r="P95" cm="1">
        <f t="array" ref="P95">_xlfn.XLOOKUP(Table2[[#This Row],[Date]]&amp;Table2[[#This Row],[Period]],Table3[Date]&amp;Table3[Period],Table3[Coordinate])*Table2[[#This Row],[X]]</f>
        <v>52</v>
      </c>
      <c r="Q95" cm="1">
        <f t="array" ref="Q95">_xlfn.XLOOKUP(Table2[[#This Row],[Date]]&amp;Table2[[#This Row],[Period]],Table3[Date]&amp;Table3[Period],Table3[Coordinate])*Table2[[#This Row],[Y]]</f>
        <v>-29</v>
      </c>
      <c r="R95" s="2" cm="1">
        <f t="array" ref="R95">IFERROR(LARGE(_xlfn._xlws.FILTER(Table1[[F1]:[EN2]],IF(Table2[[#This Row],[F Line]]=Table1[[#Headers],[F1]:[EN2]],1,0))*Table1[No.]*IF(Table2[[#This Row],[Date]]=Table1[Date],1,0),1),0)</f>
        <v>53</v>
      </c>
      <c r="S95" s="2" cm="1">
        <f t="array" ref="S95">IFERROR(LARGE(_xlfn._xlws.FILTER(Table1[[F1]:[EN2]],IF(Table2[[#This Row],[F Line]]=Table1[[#Headers],[F1]:[EN2]],1,0))*Table1[No.]*IF(Table2[[#This Row],[Date]]=Table1[Date],1,0),2),0)</f>
        <v>23</v>
      </c>
      <c r="T95" s="2" cm="1">
        <f t="array" ref="T95">IFERROR(LARGE(_xlfn._xlws.FILTER(Table1[[F1]:[EN2]],IF(Table2[[#This Row],[F Line]]=Table1[[#Headers],[F1]:[EN2]],1,0))*Table1[No.]*IF(Table2[[#This Row],[Date]]=Table1[Date],1,0),3),0)</f>
        <v>12</v>
      </c>
      <c r="U95" s="2" cm="1">
        <f t="array" ref="U9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95" s="2" cm="1">
        <f t="array" ref="V9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95" s="2">
        <f>IF(Table2[[#This Row],[Type]]="Goal",1,0)</f>
        <v>1</v>
      </c>
      <c r="X95" s="2">
        <f>IF(OR(Table2[[#This Row],[Type]]="Goal",Table2[[#This Row],[Type]]="Shot"),1,0)</f>
        <v>1</v>
      </c>
      <c r="Y95" s="2">
        <f>IF(OR(Table2[[#This Row],[Type]]="Goal",Table2[[#This Row],[Type]]="Shot",Table2[[#This Row],[Type]]="Miss"),1,0)</f>
        <v>1</v>
      </c>
      <c r="Z95" s="2">
        <f>IF(OR(Table2[[#This Row],[Type]]="Goal",Table2[[#This Row],[Type]]="Shot",Table2[[#This Row],[Type]]="Miss",Table2[[#This Row],[Type]]="Block"),1,0)</f>
        <v>1</v>
      </c>
      <c r="AA95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95" s="2">
        <f>IF(Table2[[#This Row],[Player]]=Visualization!$AR$2,1,0)</f>
        <v>0</v>
      </c>
      <c r="AC95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95">
        <f>_xlfn.XLOOKUP(AE95,Table2[Shot No.],Table2[x2],300)</f>
        <v>300</v>
      </c>
      <c r="AG95">
        <f>_xlfn.XLOOKUP(AE95,Table2[Shot No.],Table2[y2],300)</f>
        <v>300</v>
      </c>
      <c r="AJ95">
        <f>_xlfn.XLOOKUP(AI95,Table2[Shot No.],Table2[x2],300)</f>
        <v>300</v>
      </c>
      <c r="AK95">
        <f>_xlfn.XLOOKUP(AI95,Table2[Shot No.],Table2[y2],300)</f>
        <v>300</v>
      </c>
      <c r="AN95">
        <f>_xlfn.XLOOKUP(AM95,Table2[Shot No.],Table2[x2],300)</f>
        <v>300</v>
      </c>
      <c r="AO95">
        <f>_xlfn.XLOOKUP(AM95,Table2[Shot No.],Table2[y2],300)</f>
        <v>300</v>
      </c>
    </row>
    <row r="96" spans="1:41" x14ac:dyDescent="0.3">
      <c r="A96">
        <v>3</v>
      </c>
      <c r="B96" t="s">
        <v>14</v>
      </c>
      <c r="C96" t="s">
        <v>15</v>
      </c>
      <c r="D96" t="s">
        <v>16</v>
      </c>
      <c r="E96">
        <v>8</v>
      </c>
      <c r="F96">
        <v>-35</v>
      </c>
      <c r="G96" t="s">
        <v>26</v>
      </c>
      <c r="H96" t="s">
        <v>22</v>
      </c>
      <c r="I96" t="s">
        <v>15</v>
      </c>
      <c r="J96" t="s">
        <v>15</v>
      </c>
      <c r="K96">
        <v>35</v>
      </c>
      <c r="M96" t="s">
        <v>19</v>
      </c>
      <c r="N96" s="1">
        <v>44481</v>
      </c>
      <c r="O96">
        <f t="shared" si="2"/>
        <v>95</v>
      </c>
      <c r="P96" cm="1">
        <f t="array" ref="P96">_xlfn.XLOOKUP(Table2[[#This Row],[Date]]&amp;Table2[[#This Row],[Period]],Table3[Date]&amp;Table3[Period],Table3[Coordinate])*Table2[[#This Row],[X]]</f>
        <v>8</v>
      </c>
      <c r="Q96" cm="1">
        <f t="array" ref="Q96">_xlfn.XLOOKUP(Table2[[#This Row],[Date]]&amp;Table2[[#This Row],[Period]],Table3[Date]&amp;Table3[Period],Table3[Coordinate])*Table2[[#This Row],[Y]]</f>
        <v>-35</v>
      </c>
      <c r="R96" s="2" cm="1">
        <f t="array" ref="R96">IFERROR(LARGE(_xlfn._xlws.FILTER(Table1[[F1]:[EN2]],IF(Table2[[#This Row],[F Line]]=Table1[[#Headers],[F1]:[EN2]],1,0))*Table1[No.]*IF(Table2[[#This Row],[Date]]=Table1[Date],1,0),1),0)</f>
        <v>77</v>
      </c>
      <c r="S96" s="2" cm="1">
        <f t="array" ref="S96">IFERROR(LARGE(_xlfn._xlws.FILTER(Table1[[F1]:[EN2]],IF(Table2[[#This Row],[F Line]]=Table1[[#Headers],[F1]:[EN2]],1,0))*Table1[No.]*IF(Table2[[#This Row],[Date]]=Table1[Date],1,0),2),0)</f>
        <v>43</v>
      </c>
      <c r="T96" s="2" cm="1">
        <f t="array" ref="T96">IFERROR(LARGE(_xlfn._xlws.FILTER(Table1[[F1]:[EN2]],IF(Table2[[#This Row],[F Line]]=Table1[[#Headers],[F1]:[EN2]],1,0))*Table1[No.]*IF(Table2[[#This Row],[Date]]=Table1[Date],1,0),3),0)</f>
        <v>17</v>
      </c>
      <c r="U96" s="2" cm="1">
        <f t="array" ref="U9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96" s="2" cm="1">
        <f t="array" ref="V9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96" s="2">
        <f>IF(Table2[[#This Row],[Type]]="Goal",1,0)</f>
        <v>0</v>
      </c>
      <c r="X96" s="2">
        <f>IF(OR(Table2[[#This Row],[Type]]="Goal",Table2[[#This Row],[Type]]="Shot"),1,0)</f>
        <v>1</v>
      </c>
      <c r="Y96" s="2">
        <f>IF(OR(Table2[[#This Row],[Type]]="Goal",Table2[[#This Row],[Type]]="Shot",Table2[[#This Row],[Type]]="Miss"),1,0)</f>
        <v>1</v>
      </c>
      <c r="Z96" s="2">
        <f>IF(OR(Table2[[#This Row],[Type]]="Goal",Table2[[#This Row],[Type]]="Shot",Table2[[#This Row],[Type]]="Miss",Table2[[#This Row],[Type]]="Block"),1,0)</f>
        <v>1</v>
      </c>
      <c r="AA96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96" s="2">
        <f>IF(Table2[[#This Row],[Player]]=Visualization!$AR$2,1,0)</f>
        <v>0</v>
      </c>
      <c r="AC96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96">
        <f>_xlfn.XLOOKUP(AE96,Table2[Shot No.],Table2[x2],300)</f>
        <v>300</v>
      </c>
      <c r="AG96">
        <f>_xlfn.XLOOKUP(AE96,Table2[Shot No.],Table2[y2],300)</f>
        <v>300</v>
      </c>
      <c r="AJ96">
        <f>_xlfn.XLOOKUP(AI96,Table2[Shot No.],Table2[x2],300)</f>
        <v>300</v>
      </c>
      <c r="AK96">
        <f>_xlfn.XLOOKUP(AI96,Table2[Shot No.],Table2[y2],300)</f>
        <v>300</v>
      </c>
      <c r="AN96">
        <f>_xlfn.XLOOKUP(AM96,Table2[Shot No.],Table2[x2],300)</f>
        <v>300</v>
      </c>
      <c r="AO96">
        <f>_xlfn.XLOOKUP(AM96,Table2[Shot No.],Table2[y2],300)</f>
        <v>300</v>
      </c>
    </row>
    <row r="97" spans="1:41" x14ac:dyDescent="0.3">
      <c r="A97">
        <v>3</v>
      </c>
      <c r="B97" t="s">
        <v>14</v>
      </c>
      <c r="C97" t="s">
        <v>15</v>
      </c>
      <c r="D97" t="s">
        <v>16</v>
      </c>
      <c r="E97">
        <v>-40</v>
      </c>
      <c r="F97">
        <v>24</v>
      </c>
      <c r="G97" t="s">
        <v>26</v>
      </c>
      <c r="H97" t="s">
        <v>22</v>
      </c>
      <c r="I97" t="s">
        <v>15</v>
      </c>
      <c r="J97" t="s">
        <v>15</v>
      </c>
      <c r="K97">
        <v>35</v>
      </c>
      <c r="M97" t="s">
        <v>19</v>
      </c>
      <c r="N97" s="1">
        <v>44481</v>
      </c>
      <c r="O97">
        <f t="shared" si="2"/>
        <v>96</v>
      </c>
      <c r="P97" cm="1">
        <f t="array" ref="P97">_xlfn.XLOOKUP(Table2[[#This Row],[Date]]&amp;Table2[[#This Row],[Period]],Table3[Date]&amp;Table3[Period],Table3[Coordinate])*Table2[[#This Row],[X]]</f>
        <v>-40</v>
      </c>
      <c r="Q97" cm="1">
        <f t="array" ref="Q97">_xlfn.XLOOKUP(Table2[[#This Row],[Date]]&amp;Table2[[#This Row],[Period]],Table3[Date]&amp;Table3[Period],Table3[Coordinate])*Table2[[#This Row],[Y]]</f>
        <v>24</v>
      </c>
      <c r="R97" s="2" cm="1">
        <f t="array" ref="R97">IFERROR(LARGE(_xlfn._xlws.FILTER(Table1[[F1]:[EN2]],IF(Table2[[#This Row],[F Line]]=Table1[[#Headers],[F1]:[EN2]],1,0))*Table1[No.]*IF(Table2[[#This Row],[Date]]=Table1[Date],1,0),1),0)</f>
        <v>77</v>
      </c>
      <c r="S97" s="2" cm="1">
        <f t="array" ref="S97">IFERROR(LARGE(_xlfn._xlws.FILTER(Table1[[F1]:[EN2]],IF(Table2[[#This Row],[F Line]]=Table1[[#Headers],[F1]:[EN2]],1,0))*Table1[No.]*IF(Table2[[#This Row],[Date]]=Table1[Date],1,0),2),0)</f>
        <v>43</v>
      </c>
      <c r="T97" s="2" cm="1">
        <f t="array" ref="T97">IFERROR(LARGE(_xlfn._xlws.FILTER(Table1[[F1]:[EN2]],IF(Table2[[#This Row],[F Line]]=Table1[[#Headers],[F1]:[EN2]],1,0))*Table1[No.]*IF(Table2[[#This Row],[Date]]=Table1[Date],1,0),3),0)</f>
        <v>17</v>
      </c>
      <c r="U97" s="2" cm="1">
        <f t="array" ref="U9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97" s="2" cm="1">
        <f t="array" ref="V9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97" s="2">
        <f>IF(Table2[[#This Row],[Type]]="Goal",1,0)</f>
        <v>0</v>
      </c>
      <c r="X97" s="2">
        <f>IF(OR(Table2[[#This Row],[Type]]="Goal",Table2[[#This Row],[Type]]="Shot"),1,0)</f>
        <v>1</v>
      </c>
      <c r="Y97" s="2">
        <f>IF(OR(Table2[[#This Row],[Type]]="Goal",Table2[[#This Row],[Type]]="Shot",Table2[[#This Row],[Type]]="Miss"),1,0)</f>
        <v>1</v>
      </c>
      <c r="Z97" s="2">
        <f>IF(OR(Table2[[#This Row],[Type]]="Goal",Table2[[#This Row],[Type]]="Shot",Table2[[#This Row],[Type]]="Miss",Table2[[#This Row],[Type]]="Block"),1,0)</f>
        <v>1</v>
      </c>
      <c r="AA97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97" s="2">
        <f>IF(Table2[[#This Row],[Player]]=Visualization!$AR$2,1,0)</f>
        <v>0</v>
      </c>
      <c r="AC97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F97">
        <f>_xlfn.XLOOKUP(AE97,Table2[Shot No.],Table2[x2],300)</f>
        <v>300</v>
      </c>
      <c r="AG97">
        <f>_xlfn.XLOOKUP(AE97,Table2[Shot No.],Table2[y2],300)</f>
        <v>300</v>
      </c>
      <c r="AJ97">
        <f>_xlfn.XLOOKUP(AI97,Table2[Shot No.],Table2[x2],300)</f>
        <v>300</v>
      </c>
      <c r="AK97">
        <f>_xlfn.XLOOKUP(AI97,Table2[Shot No.],Table2[y2],300)</f>
        <v>300</v>
      </c>
      <c r="AN97">
        <f>_xlfn.XLOOKUP(AM97,Table2[Shot No.],Table2[x2],300)</f>
        <v>300</v>
      </c>
      <c r="AO97">
        <f>_xlfn.XLOOKUP(AM97,Table2[Shot No.],Table2[y2],300)</f>
        <v>300</v>
      </c>
    </row>
    <row r="98" spans="1:41" x14ac:dyDescent="0.3">
      <c r="A98">
        <v>3</v>
      </c>
      <c r="B98" t="s">
        <v>14</v>
      </c>
      <c r="C98" t="s">
        <v>15</v>
      </c>
      <c r="D98" t="s">
        <v>20</v>
      </c>
      <c r="E98">
        <v>-60</v>
      </c>
      <c r="F98">
        <v>0</v>
      </c>
      <c r="G98" t="s">
        <v>21</v>
      </c>
      <c r="H98" t="s">
        <v>22</v>
      </c>
      <c r="I98" t="s">
        <v>15</v>
      </c>
      <c r="J98" t="s">
        <v>15</v>
      </c>
      <c r="K98">
        <v>35</v>
      </c>
      <c r="M98" t="s">
        <v>19</v>
      </c>
      <c r="N98" s="1">
        <v>44481</v>
      </c>
      <c r="O98">
        <f t="shared" ref="O98:O114" si="3">ROW(O97)</f>
        <v>97</v>
      </c>
      <c r="P98" cm="1">
        <f t="array" ref="P98">_xlfn.XLOOKUP(Table2[[#This Row],[Date]]&amp;Table2[[#This Row],[Period]],Table3[Date]&amp;Table3[Period],Table3[Coordinate])*Table2[[#This Row],[X]]</f>
        <v>-60</v>
      </c>
      <c r="Q98" cm="1">
        <f t="array" ref="Q98">_xlfn.XLOOKUP(Table2[[#This Row],[Date]]&amp;Table2[[#This Row],[Period]],Table3[Date]&amp;Table3[Period],Table3[Coordinate])*Table2[[#This Row],[Y]]</f>
        <v>0</v>
      </c>
      <c r="R98" s="2" cm="1">
        <f t="array" ref="R98">IFERROR(LARGE(_xlfn._xlws.FILTER(Table1[[F1]:[EN2]],IF(Table2[[#This Row],[F Line]]=Table1[[#Headers],[F1]:[EN2]],1,0))*Table1[No.]*IF(Table2[[#This Row],[Date]]=Table1[Date],1,0),1),0)</f>
        <v>53</v>
      </c>
      <c r="S98" s="2" cm="1">
        <f t="array" ref="S98">IFERROR(LARGE(_xlfn._xlws.FILTER(Table1[[F1]:[EN2]],IF(Table2[[#This Row],[F Line]]=Table1[[#Headers],[F1]:[EN2]],1,0))*Table1[No.]*IF(Table2[[#This Row],[Date]]=Table1[Date],1,0),2),0)</f>
        <v>23</v>
      </c>
      <c r="T98" s="2" cm="1">
        <f t="array" ref="T98">IFERROR(LARGE(_xlfn._xlws.FILTER(Table1[[F1]:[EN2]],IF(Table2[[#This Row],[F Line]]=Table1[[#Headers],[F1]:[EN2]],1,0))*Table1[No.]*IF(Table2[[#This Row],[Date]]=Table1[Date],1,0),3),0)</f>
        <v>12</v>
      </c>
      <c r="U98" s="2" cm="1">
        <f t="array" ref="U9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98" s="2" cm="1">
        <f t="array" ref="V9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  <c r="W98" s="2">
        <f>IF(Table2[[#This Row],[Type]]="Goal",1,0)</f>
        <v>0</v>
      </c>
      <c r="X98" s="2">
        <f>IF(OR(Table2[[#This Row],[Type]]="Goal",Table2[[#This Row],[Type]]="Shot"),1,0)</f>
        <v>0</v>
      </c>
      <c r="Y98" s="2">
        <f>IF(OR(Table2[[#This Row],[Type]]="Goal",Table2[[#This Row],[Type]]="Shot",Table2[[#This Row],[Type]]="Miss"),1,0)</f>
        <v>0</v>
      </c>
      <c r="Z98" s="2">
        <f>IF(OR(Table2[[#This Row],[Type]]="Goal",Table2[[#This Row],[Type]]="Shot",Table2[[#This Row],[Type]]="Miss",Table2[[#This Row],[Type]]="Block"),1,0)</f>
        <v>1</v>
      </c>
      <c r="AA98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98" s="2">
        <f>IF(Table2[[#This Row],[Player]]=Visualization!$AR$2,1,0)</f>
        <v>0</v>
      </c>
      <c r="AC98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98">
        <f>_xlfn.XLOOKUP(AE98,Table2[Shot No.],Table2[x2],300)</f>
        <v>300</v>
      </c>
      <c r="AG98">
        <f>_xlfn.XLOOKUP(AE98,Table2[Shot No.],Table2[y2],300)</f>
        <v>300</v>
      </c>
      <c r="AJ98">
        <f>_xlfn.XLOOKUP(AI98,Table2[Shot No.],Table2[x2],300)</f>
        <v>300</v>
      </c>
      <c r="AK98">
        <f>_xlfn.XLOOKUP(AI98,Table2[Shot No.],Table2[y2],300)</f>
        <v>300</v>
      </c>
      <c r="AN98">
        <f>_xlfn.XLOOKUP(AM98,Table2[Shot No.],Table2[x2],300)</f>
        <v>300</v>
      </c>
      <c r="AO98">
        <f>_xlfn.XLOOKUP(AM98,Table2[Shot No.],Table2[y2],300)</f>
        <v>300</v>
      </c>
    </row>
    <row r="99" spans="1:41" x14ac:dyDescent="0.3">
      <c r="A99">
        <v>3</v>
      </c>
      <c r="B99" t="s">
        <v>23</v>
      </c>
      <c r="C99">
        <v>12</v>
      </c>
      <c r="D99" t="s">
        <v>16</v>
      </c>
      <c r="E99">
        <v>53</v>
      </c>
      <c r="F99">
        <v>28</v>
      </c>
      <c r="G99" t="s">
        <v>21</v>
      </c>
      <c r="H99" t="s">
        <v>24</v>
      </c>
      <c r="I99" t="s">
        <v>15</v>
      </c>
      <c r="J99" t="s">
        <v>15</v>
      </c>
      <c r="K99">
        <v>35</v>
      </c>
      <c r="M99" t="s">
        <v>19</v>
      </c>
      <c r="N99" s="1">
        <v>44481</v>
      </c>
      <c r="O99">
        <f t="shared" si="3"/>
        <v>98</v>
      </c>
      <c r="P99" cm="1">
        <f t="array" ref="P99">_xlfn.XLOOKUP(Table2[[#This Row],[Date]]&amp;Table2[[#This Row],[Period]],Table3[Date]&amp;Table3[Period],Table3[Coordinate])*Table2[[#This Row],[X]]</f>
        <v>53</v>
      </c>
      <c r="Q99" cm="1">
        <f t="array" ref="Q99">_xlfn.XLOOKUP(Table2[[#This Row],[Date]]&amp;Table2[[#This Row],[Period]],Table3[Date]&amp;Table3[Period],Table3[Coordinate])*Table2[[#This Row],[Y]]</f>
        <v>28</v>
      </c>
      <c r="R99" s="2" cm="1">
        <f t="array" ref="R99">IFERROR(LARGE(_xlfn._xlws.FILTER(Table1[[F1]:[EN2]],IF(Table2[[#This Row],[F Line]]=Table1[[#Headers],[F1]:[EN2]],1,0))*Table1[No.]*IF(Table2[[#This Row],[Date]]=Table1[Date],1,0),1),0)</f>
        <v>53</v>
      </c>
      <c r="S99" s="2" cm="1">
        <f t="array" ref="S99">IFERROR(LARGE(_xlfn._xlws.FILTER(Table1[[F1]:[EN2]],IF(Table2[[#This Row],[F Line]]=Table1[[#Headers],[F1]:[EN2]],1,0))*Table1[No.]*IF(Table2[[#This Row],[Date]]=Table1[Date],1,0),2),0)</f>
        <v>23</v>
      </c>
      <c r="T99" s="2" cm="1">
        <f t="array" ref="T99">IFERROR(LARGE(_xlfn._xlws.FILTER(Table1[[F1]:[EN2]],IF(Table2[[#This Row],[F Line]]=Table1[[#Headers],[F1]:[EN2]],1,0))*Table1[No.]*IF(Table2[[#This Row],[Date]]=Table1[Date],1,0),3),0)</f>
        <v>12</v>
      </c>
      <c r="U99" s="2" cm="1">
        <f t="array" ref="U9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99" s="2" cm="1">
        <f t="array" ref="V9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99" s="2">
        <f>IF(Table2[[#This Row],[Type]]="Goal",1,0)</f>
        <v>0</v>
      </c>
      <c r="X99" s="2">
        <f>IF(OR(Table2[[#This Row],[Type]]="Goal",Table2[[#This Row],[Type]]="Shot"),1,0)</f>
        <v>1</v>
      </c>
      <c r="Y99" s="2">
        <f>IF(OR(Table2[[#This Row],[Type]]="Goal",Table2[[#This Row],[Type]]="Shot",Table2[[#This Row],[Type]]="Miss"),1,0)</f>
        <v>1</v>
      </c>
      <c r="Z99" s="2">
        <f>IF(OR(Table2[[#This Row],[Type]]="Goal",Table2[[#This Row],[Type]]="Shot",Table2[[#This Row],[Type]]="Miss",Table2[[#This Row],[Type]]="Block"),1,0)</f>
        <v>1</v>
      </c>
      <c r="AA99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99" s="2">
        <f>IF(Table2[[#This Row],[Player]]=Visualization!$AR$2,1,0)</f>
        <v>0</v>
      </c>
      <c r="AC99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99">
        <f>_xlfn.XLOOKUP(AE99,Table2[Shot No.],Table2[x2],300)</f>
        <v>300</v>
      </c>
      <c r="AG99">
        <f>_xlfn.XLOOKUP(AE99,Table2[Shot No.],Table2[y2],300)</f>
        <v>300</v>
      </c>
      <c r="AJ99">
        <f>_xlfn.XLOOKUP(AI99,Table2[Shot No.],Table2[x2],300)</f>
        <v>300</v>
      </c>
      <c r="AK99">
        <f>_xlfn.XLOOKUP(AI99,Table2[Shot No.],Table2[y2],300)</f>
        <v>300</v>
      </c>
      <c r="AN99">
        <f>_xlfn.XLOOKUP(AM99,Table2[Shot No.],Table2[x2],300)</f>
        <v>300</v>
      </c>
      <c r="AO99">
        <f>_xlfn.XLOOKUP(AM99,Table2[Shot No.],Table2[y2],300)</f>
        <v>300</v>
      </c>
    </row>
    <row r="100" spans="1:41" x14ac:dyDescent="0.3">
      <c r="A100">
        <v>3</v>
      </c>
      <c r="B100" t="s">
        <v>14</v>
      </c>
      <c r="C100" t="s">
        <v>15</v>
      </c>
      <c r="D100" t="s">
        <v>16</v>
      </c>
      <c r="E100">
        <v>-72</v>
      </c>
      <c r="F100">
        <v>-34</v>
      </c>
      <c r="G100" t="s">
        <v>17</v>
      </c>
      <c r="H100" t="s">
        <v>18</v>
      </c>
      <c r="I100" t="s">
        <v>15</v>
      </c>
      <c r="J100" t="s">
        <v>15</v>
      </c>
      <c r="K100">
        <v>35</v>
      </c>
      <c r="M100" t="s">
        <v>19</v>
      </c>
      <c r="N100" s="1">
        <v>44481</v>
      </c>
      <c r="O100">
        <f t="shared" si="3"/>
        <v>99</v>
      </c>
      <c r="P100" cm="1">
        <f t="array" ref="P100">_xlfn.XLOOKUP(Table2[[#This Row],[Date]]&amp;Table2[[#This Row],[Period]],Table3[Date]&amp;Table3[Period],Table3[Coordinate])*Table2[[#This Row],[X]]</f>
        <v>-72</v>
      </c>
      <c r="Q100" cm="1">
        <f t="array" ref="Q100">_xlfn.XLOOKUP(Table2[[#This Row],[Date]]&amp;Table2[[#This Row],[Period]],Table3[Date]&amp;Table3[Period],Table3[Coordinate])*Table2[[#This Row],[Y]]</f>
        <v>-34</v>
      </c>
      <c r="R100" s="2" cm="1">
        <f t="array" ref="R100">IFERROR(LARGE(_xlfn._xlws.FILTER(Table1[[F1]:[EN2]],IF(Table2[[#This Row],[F Line]]=Table1[[#Headers],[F1]:[EN2]],1,0))*Table1[No.]*IF(Table2[[#This Row],[Date]]=Table1[Date],1,0),1),0)</f>
        <v>71</v>
      </c>
      <c r="S100" s="2" cm="1">
        <f t="array" ref="S100">IFERROR(LARGE(_xlfn._xlws.FILTER(Table1[[F1]:[EN2]],IF(Table2[[#This Row],[F Line]]=Table1[[#Headers],[F1]:[EN2]],1,0))*Table1[No.]*IF(Table2[[#This Row],[Date]]=Table1[Date],1,0),2),0)</f>
        <v>24</v>
      </c>
      <c r="T100" s="2" cm="1">
        <f t="array" ref="T100">IFERROR(LARGE(_xlfn._xlws.FILTER(Table1[[F1]:[EN2]],IF(Table2[[#This Row],[F Line]]=Table1[[#Headers],[F1]:[EN2]],1,0))*Table1[No.]*IF(Table2[[#This Row],[Date]]=Table1[Date],1,0),3),0)</f>
        <v>16</v>
      </c>
      <c r="U100" s="2" cm="1">
        <f t="array" ref="U10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100" s="2" cm="1">
        <f t="array" ref="V10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100" s="2">
        <f>IF(Table2[[#This Row],[Type]]="Goal",1,0)</f>
        <v>0</v>
      </c>
      <c r="X100" s="2">
        <f>IF(OR(Table2[[#This Row],[Type]]="Goal",Table2[[#This Row],[Type]]="Shot"),1,0)</f>
        <v>1</v>
      </c>
      <c r="Y100" s="2">
        <f>IF(OR(Table2[[#This Row],[Type]]="Goal",Table2[[#This Row],[Type]]="Shot",Table2[[#This Row],[Type]]="Miss"),1,0)</f>
        <v>1</v>
      </c>
      <c r="Z100" s="2">
        <f>IF(OR(Table2[[#This Row],[Type]]="Goal",Table2[[#This Row],[Type]]="Shot",Table2[[#This Row],[Type]]="Miss",Table2[[#This Row],[Type]]="Block"),1,0)</f>
        <v>1</v>
      </c>
      <c r="AA100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00" s="2">
        <f>IF(Table2[[#This Row],[Player]]=Visualization!$AR$2,1,0)</f>
        <v>0</v>
      </c>
      <c r="AC100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100">
        <f>_xlfn.XLOOKUP(AE100,Table2[Shot No.],Table2[x2],300)</f>
        <v>300</v>
      </c>
      <c r="AG100">
        <f>_xlfn.XLOOKUP(AE100,Table2[Shot No.],Table2[y2],300)</f>
        <v>300</v>
      </c>
      <c r="AJ100">
        <f>_xlfn.XLOOKUP(AI100,Table2[Shot No.],Table2[x2],300)</f>
        <v>300</v>
      </c>
      <c r="AK100">
        <f>_xlfn.XLOOKUP(AI100,Table2[Shot No.],Table2[y2],300)</f>
        <v>300</v>
      </c>
      <c r="AN100">
        <f>_xlfn.XLOOKUP(AM100,Table2[Shot No.],Table2[x2],300)</f>
        <v>300</v>
      </c>
      <c r="AO100">
        <f>_xlfn.XLOOKUP(AM100,Table2[Shot No.],Table2[y2],300)</f>
        <v>300</v>
      </c>
    </row>
    <row r="101" spans="1:41" x14ac:dyDescent="0.3">
      <c r="A101">
        <v>3</v>
      </c>
      <c r="B101" t="s">
        <v>14</v>
      </c>
      <c r="C101" t="s">
        <v>15</v>
      </c>
      <c r="D101" t="s">
        <v>16</v>
      </c>
      <c r="E101">
        <v>-84</v>
      </c>
      <c r="F101">
        <v>5</v>
      </c>
      <c r="G101" t="s">
        <v>15</v>
      </c>
      <c r="H101" t="s">
        <v>15</v>
      </c>
      <c r="I101" t="s">
        <v>15</v>
      </c>
      <c r="J101" t="s">
        <v>15</v>
      </c>
      <c r="K101">
        <v>35</v>
      </c>
      <c r="M101" t="s">
        <v>15</v>
      </c>
      <c r="N101" s="1">
        <v>44481</v>
      </c>
      <c r="O101">
        <f t="shared" si="3"/>
        <v>100</v>
      </c>
      <c r="P101" cm="1">
        <f t="array" ref="P101">_xlfn.XLOOKUP(Table2[[#This Row],[Date]]&amp;Table2[[#This Row],[Period]],Table3[Date]&amp;Table3[Period],Table3[Coordinate])*Table2[[#This Row],[X]]</f>
        <v>-84</v>
      </c>
      <c r="Q101" cm="1">
        <f t="array" ref="Q101">_xlfn.XLOOKUP(Table2[[#This Row],[Date]]&amp;Table2[[#This Row],[Period]],Table3[Date]&amp;Table3[Period],Table3[Coordinate])*Table2[[#This Row],[Y]]</f>
        <v>5</v>
      </c>
      <c r="R101" s="2" cm="1">
        <f t="array" ref="R101">IFERROR(LARGE(_xlfn._xlws.FILTER(Table1[[F1]:[EN2]],IF(Table2[[#This Row],[F Line]]=Table1[[#Headers],[F1]:[EN2]],1,0))*Table1[No.]*IF(Table2[[#This Row],[Date]]=Table1[Date],1,0),1),0)</f>
        <v>0</v>
      </c>
      <c r="S101" s="2" cm="1">
        <f t="array" ref="S101">IFERROR(LARGE(_xlfn._xlws.FILTER(Table1[[F1]:[EN2]],IF(Table2[[#This Row],[F Line]]=Table1[[#Headers],[F1]:[EN2]],1,0))*Table1[No.]*IF(Table2[[#This Row],[Date]]=Table1[Date],1,0),2),0)</f>
        <v>0</v>
      </c>
      <c r="T101" s="2" cm="1">
        <f t="array" ref="T101">IFERROR(LARGE(_xlfn._xlws.FILTER(Table1[[F1]:[EN2]],IF(Table2[[#This Row],[F Line]]=Table1[[#Headers],[F1]:[EN2]],1,0))*Table1[No.]*IF(Table2[[#This Row],[Date]]=Table1[Date],1,0),3),0)</f>
        <v>0</v>
      </c>
      <c r="U101" s="2" cm="1">
        <f t="array" ref="U10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01" s="2" cm="1">
        <f t="array" ref="V10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  <c r="W101" s="2">
        <f>IF(Table2[[#This Row],[Type]]="Goal",1,0)</f>
        <v>0</v>
      </c>
      <c r="X101" s="2">
        <f>IF(OR(Table2[[#This Row],[Type]]="Goal",Table2[[#This Row],[Type]]="Shot"),1,0)</f>
        <v>1</v>
      </c>
      <c r="Y101" s="2">
        <f>IF(OR(Table2[[#This Row],[Type]]="Goal",Table2[[#This Row],[Type]]="Shot",Table2[[#This Row],[Type]]="Miss"),1,0)</f>
        <v>1</v>
      </c>
      <c r="Z101" s="2">
        <f>IF(OR(Table2[[#This Row],[Type]]="Goal",Table2[[#This Row],[Type]]="Shot",Table2[[#This Row],[Type]]="Miss",Table2[[#This Row],[Type]]="Block"),1,0)</f>
        <v>1</v>
      </c>
      <c r="AA101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0</v>
      </c>
      <c r="AB101" s="2">
        <f>IF(Table2[[#This Row],[Player]]=Visualization!$AR$2,1,0)</f>
        <v>0</v>
      </c>
      <c r="AC101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F101">
        <f>_xlfn.XLOOKUP(AE101,Table2[Shot No.],Table2[x2],300)</f>
        <v>300</v>
      </c>
      <c r="AG101">
        <f>_xlfn.XLOOKUP(AE101,Table2[Shot No.],Table2[y2],300)</f>
        <v>300</v>
      </c>
      <c r="AJ101">
        <f>_xlfn.XLOOKUP(AI101,Table2[Shot No.],Table2[x2],300)</f>
        <v>300</v>
      </c>
      <c r="AK101">
        <f>_xlfn.XLOOKUP(AI101,Table2[Shot No.],Table2[y2],300)</f>
        <v>300</v>
      </c>
      <c r="AN101">
        <f>_xlfn.XLOOKUP(AM101,Table2[Shot No.],Table2[x2],300)</f>
        <v>300</v>
      </c>
      <c r="AO101">
        <f>_xlfn.XLOOKUP(AM101,Table2[Shot No.],Table2[y2],300)</f>
        <v>300</v>
      </c>
    </row>
    <row r="102" spans="1:41" x14ac:dyDescent="0.3">
      <c r="A102">
        <v>3</v>
      </c>
      <c r="B102" t="s">
        <v>14</v>
      </c>
      <c r="C102" t="s">
        <v>15</v>
      </c>
      <c r="D102" t="s">
        <v>28</v>
      </c>
      <c r="E102">
        <v>-75</v>
      </c>
      <c r="F102">
        <v>-1</v>
      </c>
      <c r="G102" t="s">
        <v>15</v>
      </c>
      <c r="H102" t="s">
        <v>15</v>
      </c>
      <c r="I102" t="s">
        <v>15</v>
      </c>
      <c r="J102" t="s">
        <v>15</v>
      </c>
      <c r="K102">
        <v>35</v>
      </c>
      <c r="M102" t="s">
        <v>15</v>
      </c>
      <c r="N102" s="1">
        <v>44481</v>
      </c>
      <c r="O102">
        <f t="shared" si="3"/>
        <v>101</v>
      </c>
      <c r="P102" cm="1">
        <f t="array" ref="P102">_xlfn.XLOOKUP(Table2[[#This Row],[Date]]&amp;Table2[[#This Row],[Period]],Table3[Date]&amp;Table3[Period],Table3[Coordinate])*Table2[[#This Row],[X]]</f>
        <v>-75</v>
      </c>
      <c r="Q102" cm="1">
        <f t="array" ref="Q102">_xlfn.XLOOKUP(Table2[[#This Row],[Date]]&amp;Table2[[#This Row],[Period]],Table3[Date]&amp;Table3[Period],Table3[Coordinate])*Table2[[#This Row],[Y]]</f>
        <v>-1</v>
      </c>
      <c r="R102" s="2" cm="1">
        <f t="array" ref="R102">IFERROR(LARGE(_xlfn._xlws.FILTER(Table1[[F1]:[EN2]],IF(Table2[[#This Row],[F Line]]=Table1[[#Headers],[F1]:[EN2]],1,0))*Table1[No.]*IF(Table2[[#This Row],[Date]]=Table1[Date],1,0),1),0)</f>
        <v>0</v>
      </c>
      <c r="S102" s="2" cm="1">
        <f t="array" ref="S102">IFERROR(LARGE(_xlfn._xlws.FILTER(Table1[[F1]:[EN2]],IF(Table2[[#This Row],[F Line]]=Table1[[#Headers],[F1]:[EN2]],1,0))*Table1[No.]*IF(Table2[[#This Row],[Date]]=Table1[Date],1,0),2),0)</f>
        <v>0</v>
      </c>
      <c r="T102" s="2" cm="1">
        <f t="array" ref="T102">IFERROR(LARGE(_xlfn._xlws.FILTER(Table1[[F1]:[EN2]],IF(Table2[[#This Row],[F Line]]=Table1[[#Headers],[F1]:[EN2]],1,0))*Table1[No.]*IF(Table2[[#This Row],[Date]]=Table1[Date],1,0),3),0)</f>
        <v>0</v>
      </c>
      <c r="U102" s="2" cm="1">
        <f t="array" ref="U10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02" s="2" cm="1">
        <f t="array" ref="V10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  <c r="W102" s="2">
        <f>IF(Table2[[#This Row],[Type]]="Goal",1,0)</f>
        <v>1</v>
      </c>
      <c r="X102" s="2">
        <f>IF(OR(Table2[[#This Row],[Type]]="Goal",Table2[[#This Row],[Type]]="Shot"),1,0)</f>
        <v>1</v>
      </c>
      <c r="Y102" s="2">
        <f>IF(OR(Table2[[#This Row],[Type]]="Goal",Table2[[#This Row],[Type]]="Shot",Table2[[#This Row],[Type]]="Miss"),1,0)</f>
        <v>1</v>
      </c>
      <c r="Z102" s="2">
        <f>IF(OR(Table2[[#This Row],[Type]]="Goal",Table2[[#This Row],[Type]]="Shot",Table2[[#This Row],[Type]]="Miss",Table2[[#This Row],[Type]]="Block"),1,0)</f>
        <v>1</v>
      </c>
      <c r="AA102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0</v>
      </c>
      <c r="AB102" s="2">
        <f>IF(Table2[[#This Row],[Player]]=Visualization!$AR$2,1,0)</f>
        <v>0</v>
      </c>
      <c r="AC102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J102">
        <f>_xlfn.XLOOKUP(AI102,Table2[Shot No.],Table2[x2],300)</f>
        <v>300</v>
      </c>
      <c r="AK102">
        <f>_xlfn.XLOOKUP(AI102,Table2[Shot No.],Table2[y2],300)</f>
        <v>300</v>
      </c>
      <c r="AN102">
        <f>_xlfn.XLOOKUP(AM102,Table2[Shot No.],Table2[x2],300)</f>
        <v>300</v>
      </c>
      <c r="AO102">
        <f>_xlfn.XLOOKUP(AM102,Table2[Shot No.],Table2[y2],300)</f>
        <v>300</v>
      </c>
    </row>
    <row r="103" spans="1:41" x14ac:dyDescent="0.3">
      <c r="A103">
        <v>3</v>
      </c>
      <c r="B103" t="s">
        <v>23</v>
      </c>
      <c r="C103">
        <v>53</v>
      </c>
      <c r="D103" t="s">
        <v>28</v>
      </c>
      <c r="E103">
        <v>63</v>
      </c>
      <c r="F103">
        <v>-14</v>
      </c>
      <c r="G103" t="s">
        <v>15</v>
      </c>
      <c r="H103" t="s">
        <v>15</v>
      </c>
      <c r="I103">
        <v>58</v>
      </c>
      <c r="J103" t="s">
        <v>15</v>
      </c>
      <c r="K103">
        <v>35</v>
      </c>
      <c r="M103" t="s">
        <v>15</v>
      </c>
      <c r="N103" s="1">
        <v>44481</v>
      </c>
      <c r="O103">
        <f t="shared" si="3"/>
        <v>102</v>
      </c>
      <c r="P103" cm="1">
        <f t="array" ref="P103">_xlfn.XLOOKUP(Table2[[#This Row],[Date]]&amp;Table2[[#This Row],[Period]],Table3[Date]&amp;Table3[Period],Table3[Coordinate])*Table2[[#This Row],[X]]</f>
        <v>63</v>
      </c>
      <c r="Q103" cm="1">
        <f t="array" ref="Q103">_xlfn.XLOOKUP(Table2[[#This Row],[Date]]&amp;Table2[[#This Row],[Period]],Table3[Date]&amp;Table3[Period],Table3[Coordinate])*Table2[[#This Row],[Y]]</f>
        <v>-14</v>
      </c>
      <c r="R103" s="2" cm="1">
        <f t="array" ref="R103">IFERROR(LARGE(_xlfn._xlws.FILTER(Table1[[F1]:[EN2]],IF(Table2[[#This Row],[F Line]]=Table1[[#Headers],[F1]:[EN2]],1,0))*Table1[No.]*IF(Table2[[#This Row],[Date]]=Table1[Date],1,0),1),0)</f>
        <v>0</v>
      </c>
      <c r="S103" s="2" cm="1">
        <f t="array" ref="S103">IFERROR(LARGE(_xlfn._xlws.FILTER(Table1[[F1]:[EN2]],IF(Table2[[#This Row],[F Line]]=Table1[[#Headers],[F1]:[EN2]],1,0))*Table1[No.]*IF(Table2[[#This Row],[Date]]=Table1[Date],1,0),2),0)</f>
        <v>0</v>
      </c>
      <c r="T103" s="2" cm="1">
        <f t="array" ref="T103">IFERROR(LARGE(_xlfn._xlws.FILTER(Table1[[F1]:[EN2]],IF(Table2[[#This Row],[F Line]]=Table1[[#Headers],[F1]:[EN2]],1,0))*Table1[No.]*IF(Table2[[#This Row],[Date]]=Table1[Date],1,0),3),0)</f>
        <v>0</v>
      </c>
      <c r="U103" s="2" cm="1">
        <f t="array" ref="U10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03" s="2" cm="1">
        <f t="array" ref="V10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  <c r="W103" s="2">
        <f>IF(Table2[[#This Row],[Type]]="Goal",1,0)</f>
        <v>1</v>
      </c>
      <c r="X103" s="2">
        <f>IF(OR(Table2[[#This Row],[Type]]="Goal",Table2[[#This Row],[Type]]="Shot"),1,0)</f>
        <v>1</v>
      </c>
      <c r="Y103" s="2">
        <f>IF(OR(Table2[[#This Row],[Type]]="Goal",Table2[[#This Row],[Type]]="Shot",Table2[[#This Row],[Type]]="Miss"),1,0)</f>
        <v>1</v>
      </c>
      <c r="Z103" s="2">
        <f>IF(OR(Table2[[#This Row],[Type]]="Goal",Table2[[#This Row],[Type]]="Shot",Table2[[#This Row],[Type]]="Miss",Table2[[#This Row],[Type]]="Block"),1,0)</f>
        <v>1</v>
      </c>
      <c r="AA103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0</v>
      </c>
      <c r="AB103" s="2">
        <f>IF(Table2[[#This Row],[Player]]=Visualization!$AR$2,1,0)</f>
        <v>0</v>
      </c>
      <c r="AC103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J103">
        <f>_xlfn.XLOOKUP(AI103,Table2[Shot No.],Table2[x2],300)</f>
        <v>300</v>
      </c>
      <c r="AK103">
        <f>_xlfn.XLOOKUP(AI103,Table2[Shot No.],Table2[y2],300)</f>
        <v>300</v>
      </c>
      <c r="AN103">
        <f>_xlfn.XLOOKUP(AM103,Table2[Shot No.],Table2[x2],300)</f>
        <v>300</v>
      </c>
      <c r="AO103">
        <f>_xlfn.XLOOKUP(AM103,Table2[Shot No.],Table2[y2],300)</f>
        <v>300</v>
      </c>
    </row>
    <row r="104" spans="1:41" x14ac:dyDescent="0.3">
      <c r="A104">
        <v>3</v>
      </c>
      <c r="B104" t="s">
        <v>23</v>
      </c>
      <c r="C104">
        <v>6</v>
      </c>
      <c r="D104" t="s">
        <v>20</v>
      </c>
      <c r="E104">
        <v>51</v>
      </c>
      <c r="F104">
        <v>-11</v>
      </c>
      <c r="G104" t="s">
        <v>26</v>
      </c>
      <c r="H104" t="s">
        <v>18</v>
      </c>
      <c r="I104" t="s">
        <v>15</v>
      </c>
      <c r="J104" t="s">
        <v>15</v>
      </c>
      <c r="K104">
        <v>35</v>
      </c>
      <c r="M104" t="s">
        <v>19</v>
      </c>
      <c r="N104" s="1">
        <v>44481</v>
      </c>
      <c r="O104">
        <f t="shared" si="3"/>
        <v>103</v>
      </c>
      <c r="P104" cm="1">
        <f t="array" ref="P104">_xlfn.XLOOKUP(Table2[[#This Row],[Date]]&amp;Table2[[#This Row],[Period]],Table3[Date]&amp;Table3[Period],Table3[Coordinate])*Table2[[#This Row],[X]]</f>
        <v>51</v>
      </c>
      <c r="Q104" cm="1">
        <f t="array" ref="Q104">_xlfn.XLOOKUP(Table2[[#This Row],[Date]]&amp;Table2[[#This Row],[Period]],Table3[Date]&amp;Table3[Period],Table3[Coordinate])*Table2[[#This Row],[Y]]</f>
        <v>-11</v>
      </c>
      <c r="R104" s="2" cm="1">
        <f t="array" ref="R104">IFERROR(LARGE(_xlfn._xlws.FILTER(Table1[[F1]:[EN2]],IF(Table2[[#This Row],[F Line]]=Table1[[#Headers],[F1]:[EN2]],1,0))*Table1[No.]*IF(Table2[[#This Row],[Date]]=Table1[Date],1,0),1),0)</f>
        <v>77</v>
      </c>
      <c r="S104" s="2" cm="1">
        <f t="array" ref="S104">IFERROR(LARGE(_xlfn._xlws.FILTER(Table1[[F1]:[EN2]],IF(Table2[[#This Row],[F Line]]=Table1[[#Headers],[F1]:[EN2]],1,0))*Table1[No.]*IF(Table2[[#This Row],[Date]]=Table1[Date],1,0),2),0)</f>
        <v>43</v>
      </c>
      <c r="T104" s="2" cm="1">
        <f t="array" ref="T104">IFERROR(LARGE(_xlfn._xlws.FILTER(Table1[[F1]:[EN2]],IF(Table2[[#This Row],[F Line]]=Table1[[#Headers],[F1]:[EN2]],1,0))*Table1[No.]*IF(Table2[[#This Row],[Date]]=Table1[Date],1,0),3),0)</f>
        <v>17</v>
      </c>
      <c r="U104" s="2" cm="1">
        <f t="array" ref="U10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104" s="2" cm="1">
        <f t="array" ref="V10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104" s="2">
        <f>IF(Table2[[#This Row],[Type]]="Goal",1,0)</f>
        <v>0</v>
      </c>
      <c r="X104" s="2">
        <f>IF(OR(Table2[[#This Row],[Type]]="Goal",Table2[[#This Row],[Type]]="Shot"),1,0)</f>
        <v>0</v>
      </c>
      <c r="Y104" s="2">
        <f>IF(OR(Table2[[#This Row],[Type]]="Goal",Table2[[#This Row],[Type]]="Shot",Table2[[#This Row],[Type]]="Miss"),1,0)</f>
        <v>0</v>
      </c>
      <c r="Z104" s="2">
        <f>IF(OR(Table2[[#This Row],[Type]]="Goal",Table2[[#This Row],[Type]]="Shot",Table2[[#This Row],[Type]]="Miss",Table2[[#This Row],[Type]]="Block"),1,0)</f>
        <v>1</v>
      </c>
      <c r="AA104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04" s="2">
        <f>IF(Table2[[#This Row],[Player]]=Visualization!$AR$2,1,0)</f>
        <v>0</v>
      </c>
      <c r="AC104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J104">
        <f>_xlfn.XLOOKUP(AI104,Table2[Shot No.],Table2[x2],300)</f>
        <v>300</v>
      </c>
      <c r="AK104">
        <f>_xlfn.XLOOKUP(AI104,Table2[Shot No.],Table2[y2],300)</f>
        <v>300</v>
      </c>
      <c r="AN104">
        <f>_xlfn.XLOOKUP(AM104,Table2[Shot No.],Table2[x2],300)</f>
        <v>300</v>
      </c>
      <c r="AO104">
        <f>_xlfn.XLOOKUP(AM104,Table2[Shot No.],Table2[y2],300)</f>
        <v>300</v>
      </c>
    </row>
    <row r="105" spans="1:41" x14ac:dyDescent="0.3">
      <c r="A105">
        <v>3</v>
      </c>
      <c r="B105" t="s">
        <v>23</v>
      </c>
      <c r="C105">
        <v>17</v>
      </c>
      <c r="D105" t="s">
        <v>20</v>
      </c>
      <c r="E105">
        <v>51</v>
      </c>
      <c r="F105">
        <v>-19</v>
      </c>
      <c r="G105" t="s">
        <v>26</v>
      </c>
      <c r="H105" t="s">
        <v>18</v>
      </c>
      <c r="I105" t="s">
        <v>15</v>
      </c>
      <c r="J105" t="s">
        <v>15</v>
      </c>
      <c r="K105">
        <v>35</v>
      </c>
      <c r="M105" t="s">
        <v>19</v>
      </c>
      <c r="N105" s="1">
        <v>44481</v>
      </c>
      <c r="O105">
        <f t="shared" si="3"/>
        <v>104</v>
      </c>
      <c r="P105" cm="1">
        <f t="array" ref="P105">_xlfn.XLOOKUP(Table2[[#This Row],[Date]]&amp;Table2[[#This Row],[Period]],Table3[Date]&amp;Table3[Period],Table3[Coordinate])*Table2[[#This Row],[X]]</f>
        <v>51</v>
      </c>
      <c r="Q105" cm="1">
        <f t="array" ref="Q105">_xlfn.XLOOKUP(Table2[[#This Row],[Date]]&amp;Table2[[#This Row],[Period]],Table3[Date]&amp;Table3[Period],Table3[Coordinate])*Table2[[#This Row],[Y]]</f>
        <v>-19</v>
      </c>
      <c r="R105" s="2" cm="1">
        <f t="array" ref="R105">IFERROR(LARGE(_xlfn._xlws.FILTER(Table1[[F1]:[EN2]],IF(Table2[[#This Row],[F Line]]=Table1[[#Headers],[F1]:[EN2]],1,0))*Table1[No.]*IF(Table2[[#This Row],[Date]]=Table1[Date],1,0),1),0)</f>
        <v>77</v>
      </c>
      <c r="S105" s="2" cm="1">
        <f t="array" ref="S105">IFERROR(LARGE(_xlfn._xlws.FILTER(Table1[[F1]:[EN2]],IF(Table2[[#This Row],[F Line]]=Table1[[#Headers],[F1]:[EN2]],1,0))*Table1[No.]*IF(Table2[[#This Row],[Date]]=Table1[Date],1,0),2),0)</f>
        <v>43</v>
      </c>
      <c r="T105" s="2" cm="1">
        <f t="array" ref="T105">IFERROR(LARGE(_xlfn._xlws.FILTER(Table1[[F1]:[EN2]],IF(Table2[[#This Row],[F Line]]=Table1[[#Headers],[F1]:[EN2]],1,0))*Table1[No.]*IF(Table2[[#This Row],[Date]]=Table1[Date],1,0),3),0)</f>
        <v>17</v>
      </c>
      <c r="U105" s="2" cm="1">
        <f t="array" ref="U10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105" s="2" cm="1">
        <f t="array" ref="V10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105" s="2">
        <f>IF(Table2[[#This Row],[Type]]="Goal",1,0)</f>
        <v>0</v>
      </c>
      <c r="X105" s="2">
        <f>IF(OR(Table2[[#This Row],[Type]]="Goal",Table2[[#This Row],[Type]]="Shot"),1,0)</f>
        <v>0</v>
      </c>
      <c r="Y105" s="2">
        <f>IF(OR(Table2[[#This Row],[Type]]="Goal",Table2[[#This Row],[Type]]="Shot",Table2[[#This Row],[Type]]="Miss"),1,0)</f>
        <v>0</v>
      </c>
      <c r="Z105" s="2">
        <f>IF(OR(Table2[[#This Row],[Type]]="Goal",Table2[[#This Row],[Type]]="Shot",Table2[[#This Row],[Type]]="Miss",Table2[[#This Row],[Type]]="Block"),1,0)</f>
        <v>1</v>
      </c>
      <c r="AA105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05" s="2">
        <f>IF(Table2[[#This Row],[Player]]=Visualization!$AR$2,1,0)</f>
        <v>0</v>
      </c>
      <c r="AC105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1</v>
      </c>
      <c r="AJ105">
        <f>_xlfn.XLOOKUP(AI105,Table2[Shot No.],Table2[x2],300)</f>
        <v>300</v>
      </c>
      <c r="AK105">
        <f>_xlfn.XLOOKUP(AI105,Table2[Shot No.],Table2[y2],300)</f>
        <v>300</v>
      </c>
      <c r="AN105">
        <f>_xlfn.XLOOKUP(AM105,Table2[Shot No.],Table2[x2],300)</f>
        <v>300</v>
      </c>
      <c r="AO105">
        <f>_xlfn.XLOOKUP(AM105,Table2[Shot No.],Table2[y2],300)</f>
        <v>300</v>
      </c>
    </row>
    <row r="106" spans="1:41" x14ac:dyDescent="0.3">
      <c r="A106">
        <v>3</v>
      </c>
      <c r="B106" t="s">
        <v>14</v>
      </c>
      <c r="C106" t="s">
        <v>15</v>
      </c>
      <c r="D106" t="s">
        <v>16</v>
      </c>
      <c r="E106">
        <v>-78</v>
      </c>
      <c r="F106">
        <v>-2</v>
      </c>
      <c r="G106" t="s">
        <v>15</v>
      </c>
      <c r="H106" t="s">
        <v>15</v>
      </c>
      <c r="I106" t="s">
        <v>15</v>
      </c>
      <c r="J106" t="s">
        <v>15</v>
      </c>
      <c r="K106">
        <v>35</v>
      </c>
      <c r="M106" t="s">
        <v>15</v>
      </c>
      <c r="N106" s="1">
        <v>44481</v>
      </c>
      <c r="O106">
        <f t="shared" si="3"/>
        <v>105</v>
      </c>
      <c r="P106" cm="1">
        <f t="array" ref="P106">_xlfn.XLOOKUP(Table2[[#This Row],[Date]]&amp;Table2[[#This Row],[Period]],Table3[Date]&amp;Table3[Period],Table3[Coordinate])*Table2[[#This Row],[X]]</f>
        <v>-78</v>
      </c>
      <c r="Q106" cm="1">
        <f t="array" ref="Q106">_xlfn.XLOOKUP(Table2[[#This Row],[Date]]&amp;Table2[[#This Row],[Period]],Table3[Date]&amp;Table3[Period],Table3[Coordinate])*Table2[[#This Row],[Y]]</f>
        <v>-2</v>
      </c>
      <c r="R106" s="2" cm="1">
        <f t="array" ref="R106">IFERROR(LARGE(_xlfn._xlws.FILTER(Table1[[F1]:[EN2]],IF(Table2[[#This Row],[F Line]]=Table1[[#Headers],[F1]:[EN2]],1,0))*Table1[No.]*IF(Table2[[#This Row],[Date]]=Table1[Date],1,0),1),0)</f>
        <v>0</v>
      </c>
      <c r="S106" s="2" cm="1">
        <f t="array" ref="S106">IFERROR(LARGE(_xlfn._xlws.FILTER(Table1[[F1]:[EN2]],IF(Table2[[#This Row],[F Line]]=Table1[[#Headers],[F1]:[EN2]],1,0))*Table1[No.]*IF(Table2[[#This Row],[Date]]=Table1[Date],1,0),2),0)</f>
        <v>0</v>
      </c>
      <c r="T106" s="2" cm="1">
        <f t="array" ref="T106">IFERROR(LARGE(_xlfn._xlws.FILTER(Table1[[F1]:[EN2]],IF(Table2[[#This Row],[F Line]]=Table1[[#Headers],[F1]:[EN2]],1,0))*Table1[No.]*IF(Table2[[#This Row],[Date]]=Table1[Date],1,0),3),0)</f>
        <v>0</v>
      </c>
      <c r="U106" s="2" cm="1">
        <f t="array" ref="U10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06" s="2" cm="1">
        <f t="array" ref="V10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  <c r="W106" s="2">
        <f>IF(Table2[[#This Row],[Type]]="Goal",1,0)</f>
        <v>0</v>
      </c>
      <c r="X106" s="2">
        <f>IF(OR(Table2[[#This Row],[Type]]="Goal",Table2[[#This Row],[Type]]="Shot"),1,0)</f>
        <v>1</v>
      </c>
      <c r="Y106" s="2">
        <f>IF(OR(Table2[[#This Row],[Type]]="Goal",Table2[[#This Row],[Type]]="Shot",Table2[[#This Row],[Type]]="Miss"),1,0)</f>
        <v>1</v>
      </c>
      <c r="Z106" s="2">
        <f>IF(OR(Table2[[#This Row],[Type]]="Goal",Table2[[#This Row],[Type]]="Shot",Table2[[#This Row],[Type]]="Miss",Table2[[#This Row],[Type]]="Block"),1,0)</f>
        <v>1</v>
      </c>
      <c r="AA106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0</v>
      </c>
      <c r="AB106" s="2">
        <f>IF(Table2[[#This Row],[Player]]=Visualization!$AR$2,1,0)</f>
        <v>0</v>
      </c>
      <c r="AC106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J106">
        <f>_xlfn.XLOOKUP(AI106,Table2[Shot No.],Table2[x2],300)</f>
        <v>300</v>
      </c>
      <c r="AK106">
        <f>_xlfn.XLOOKUP(AI106,Table2[Shot No.],Table2[y2],300)</f>
        <v>300</v>
      </c>
      <c r="AN106">
        <f>_xlfn.XLOOKUP(AM106,Table2[Shot No.],Table2[x2],300)</f>
        <v>300</v>
      </c>
      <c r="AO106">
        <f>_xlfn.XLOOKUP(AM106,Table2[Shot No.],Table2[y2],300)</f>
        <v>300</v>
      </c>
    </row>
    <row r="107" spans="1:41" x14ac:dyDescent="0.3">
      <c r="A107">
        <v>3</v>
      </c>
      <c r="B107" t="s">
        <v>14</v>
      </c>
      <c r="C107" t="s">
        <v>15</v>
      </c>
      <c r="D107" t="s">
        <v>28</v>
      </c>
      <c r="E107">
        <v>-69</v>
      </c>
      <c r="F107">
        <v>-10</v>
      </c>
      <c r="G107" t="s">
        <v>15</v>
      </c>
      <c r="H107" t="s">
        <v>15</v>
      </c>
      <c r="I107" t="s">
        <v>15</v>
      </c>
      <c r="J107" t="s">
        <v>15</v>
      </c>
      <c r="K107">
        <v>35</v>
      </c>
      <c r="M107" t="s">
        <v>15</v>
      </c>
      <c r="N107" s="1">
        <v>44481</v>
      </c>
      <c r="O107">
        <f t="shared" si="3"/>
        <v>106</v>
      </c>
      <c r="P107" cm="1">
        <f t="array" ref="P107">_xlfn.XLOOKUP(Table2[[#This Row],[Date]]&amp;Table2[[#This Row],[Period]],Table3[Date]&amp;Table3[Period],Table3[Coordinate])*Table2[[#This Row],[X]]</f>
        <v>-69</v>
      </c>
      <c r="Q107" cm="1">
        <f t="array" ref="Q107">_xlfn.XLOOKUP(Table2[[#This Row],[Date]]&amp;Table2[[#This Row],[Period]],Table3[Date]&amp;Table3[Period],Table3[Coordinate])*Table2[[#This Row],[Y]]</f>
        <v>-10</v>
      </c>
      <c r="R107" s="2" cm="1">
        <f t="array" ref="R107">IFERROR(LARGE(_xlfn._xlws.FILTER(Table1[[F1]:[EN2]],IF(Table2[[#This Row],[F Line]]=Table1[[#Headers],[F1]:[EN2]],1,0))*Table1[No.]*IF(Table2[[#This Row],[Date]]=Table1[Date],1,0),1),0)</f>
        <v>0</v>
      </c>
      <c r="S107" s="2" cm="1">
        <f t="array" ref="S107">IFERROR(LARGE(_xlfn._xlws.FILTER(Table1[[F1]:[EN2]],IF(Table2[[#This Row],[F Line]]=Table1[[#Headers],[F1]:[EN2]],1,0))*Table1[No.]*IF(Table2[[#This Row],[Date]]=Table1[Date],1,0),2),0)</f>
        <v>0</v>
      </c>
      <c r="T107" s="2" cm="1">
        <f t="array" ref="T107">IFERROR(LARGE(_xlfn._xlws.FILTER(Table1[[F1]:[EN2]],IF(Table2[[#This Row],[F Line]]=Table1[[#Headers],[F1]:[EN2]],1,0))*Table1[No.]*IF(Table2[[#This Row],[Date]]=Table1[Date],1,0),3),0)</f>
        <v>0</v>
      </c>
      <c r="U107" s="2" cm="1">
        <f t="array" ref="U10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07" s="2" cm="1">
        <f t="array" ref="V10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  <c r="W107" s="2">
        <f>IF(Table2[[#This Row],[Type]]="Goal",1,0)</f>
        <v>1</v>
      </c>
      <c r="X107" s="2">
        <f>IF(OR(Table2[[#This Row],[Type]]="Goal",Table2[[#This Row],[Type]]="Shot"),1,0)</f>
        <v>1</v>
      </c>
      <c r="Y107" s="2">
        <f>IF(OR(Table2[[#This Row],[Type]]="Goal",Table2[[#This Row],[Type]]="Shot",Table2[[#This Row],[Type]]="Miss"),1,0)</f>
        <v>1</v>
      </c>
      <c r="Z107" s="2">
        <f>IF(OR(Table2[[#This Row],[Type]]="Goal",Table2[[#This Row],[Type]]="Shot",Table2[[#This Row],[Type]]="Miss",Table2[[#This Row],[Type]]="Block"),1,0)</f>
        <v>1</v>
      </c>
      <c r="AA107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0</v>
      </c>
      <c r="AB107" s="2">
        <f>IF(Table2[[#This Row],[Player]]=Visualization!$AR$2,1,0)</f>
        <v>0</v>
      </c>
      <c r="AC107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J107">
        <f>_xlfn.XLOOKUP(AI107,Table2[Shot No.],Table2[x2],300)</f>
        <v>300</v>
      </c>
      <c r="AK107">
        <f>_xlfn.XLOOKUP(AI107,Table2[Shot No.],Table2[y2],300)</f>
        <v>300</v>
      </c>
      <c r="AN107">
        <f>_xlfn.XLOOKUP(AM107,Table2[Shot No.],Table2[x2],300)</f>
        <v>300</v>
      </c>
      <c r="AO107">
        <f>_xlfn.XLOOKUP(AM107,Table2[Shot No.],Table2[y2],300)</f>
        <v>300</v>
      </c>
    </row>
    <row r="108" spans="1:41" x14ac:dyDescent="0.3">
      <c r="A108">
        <v>3</v>
      </c>
      <c r="B108" t="s">
        <v>14</v>
      </c>
      <c r="C108" t="s">
        <v>15</v>
      </c>
      <c r="D108" t="s">
        <v>27</v>
      </c>
      <c r="E108">
        <v>-53</v>
      </c>
      <c r="F108">
        <v>-1</v>
      </c>
      <c r="G108" t="s">
        <v>15</v>
      </c>
      <c r="H108" t="s">
        <v>15</v>
      </c>
      <c r="I108" t="s">
        <v>15</v>
      </c>
      <c r="J108" t="s">
        <v>15</v>
      </c>
      <c r="K108">
        <v>35</v>
      </c>
      <c r="M108" t="s">
        <v>15</v>
      </c>
      <c r="N108" s="1">
        <v>44481</v>
      </c>
      <c r="O108">
        <f t="shared" si="3"/>
        <v>107</v>
      </c>
      <c r="P108" cm="1">
        <f t="array" ref="P108">_xlfn.XLOOKUP(Table2[[#This Row],[Date]]&amp;Table2[[#This Row],[Period]],Table3[Date]&amp;Table3[Period],Table3[Coordinate])*Table2[[#This Row],[X]]</f>
        <v>-53</v>
      </c>
      <c r="Q108" cm="1">
        <f t="array" ref="Q108">_xlfn.XLOOKUP(Table2[[#This Row],[Date]]&amp;Table2[[#This Row],[Period]],Table3[Date]&amp;Table3[Period],Table3[Coordinate])*Table2[[#This Row],[Y]]</f>
        <v>-1</v>
      </c>
      <c r="R108" s="2" cm="1">
        <f t="array" ref="R108">IFERROR(LARGE(_xlfn._xlws.FILTER(Table1[[F1]:[EN2]],IF(Table2[[#This Row],[F Line]]=Table1[[#Headers],[F1]:[EN2]],1,0))*Table1[No.]*IF(Table2[[#This Row],[Date]]=Table1[Date],1,0),1),0)</f>
        <v>0</v>
      </c>
      <c r="S108" s="2" cm="1">
        <f t="array" ref="S108">IFERROR(LARGE(_xlfn._xlws.FILTER(Table1[[F1]:[EN2]],IF(Table2[[#This Row],[F Line]]=Table1[[#Headers],[F1]:[EN2]],1,0))*Table1[No.]*IF(Table2[[#This Row],[Date]]=Table1[Date],1,0),2),0)</f>
        <v>0</v>
      </c>
      <c r="T108" s="2" cm="1">
        <f t="array" ref="T108">IFERROR(LARGE(_xlfn._xlws.FILTER(Table1[[F1]:[EN2]],IF(Table2[[#This Row],[F Line]]=Table1[[#Headers],[F1]:[EN2]],1,0))*Table1[No.]*IF(Table2[[#This Row],[Date]]=Table1[Date],1,0),3),0)</f>
        <v>0</v>
      </c>
      <c r="U108" s="2" cm="1">
        <f t="array" ref="U10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08" s="2" cm="1">
        <f t="array" ref="V10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  <c r="W108" s="2">
        <f>IF(Table2[[#This Row],[Type]]="Goal",1,0)</f>
        <v>0</v>
      </c>
      <c r="X108" s="2">
        <f>IF(OR(Table2[[#This Row],[Type]]="Goal",Table2[[#This Row],[Type]]="Shot"),1,0)</f>
        <v>0</v>
      </c>
      <c r="Y108" s="2">
        <f>IF(OR(Table2[[#This Row],[Type]]="Goal",Table2[[#This Row],[Type]]="Shot",Table2[[#This Row],[Type]]="Miss"),1,0)</f>
        <v>1</v>
      </c>
      <c r="Z108" s="2">
        <f>IF(OR(Table2[[#This Row],[Type]]="Goal",Table2[[#This Row],[Type]]="Shot",Table2[[#This Row],[Type]]="Miss",Table2[[#This Row],[Type]]="Block"),1,0)</f>
        <v>1</v>
      </c>
      <c r="AA108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0</v>
      </c>
      <c r="AB108" s="2">
        <f>IF(Table2[[#This Row],[Player]]=Visualization!$AR$2,1,0)</f>
        <v>0</v>
      </c>
      <c r="AC108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J108">
        <f>_xlfn.XLOOKUP(AI108,Table2[Shot No.],Table2[x2],300)</f>
        <v>300</v>
      </c>
      <c r="AK108">
        <f>_xlfn.XLOOKUP(AI108,Table2[Shot No.],Table2[y2],300)</f>
        <v>300</v>
      </c>
      <c r="AN108">
        <f>_xlfn.XLOOKUP(AM108,Table2[Shot No.],Table2[x2],300)</f>
        <v>300</v>
      </c>
      <c r="AO108">
        <f>_xlfn.XLOOKUP(AM108,Table2[Shot No.],Table2[y2],300)</f>
        <v>300</v>
      </c>
    </row>
    <row r="109" spans="1:41" x14ac:dyDescent="0.3">
      <c r="A109">
        <v>3</v>
      </c>
      <c r="B109" t="s">
        <v>23</v>
      </c>
      <c r="C109">
        <v>71</v>
      </c>
      <c r="D109" t="s">
        <v>28</v>
      </c>
      <c r="E109">
        <v>-31</v>
      </c>
      <c r="F109">
        <v>-32</v>
      </c>
      <c r="G109" t="s">
        <v>15</v>
      </c>
      <c r="H109" t="s">
        <v>15</v>
      </c>
      <c r="I109">
        <v>6</v>
      </c>
      <c r="J109" t="s">
        <v>15</v>
      </c>
      <c r="K109">
        <v>35</v>
      </c>
      <c r="M109" t="s">
        <v>15</v>
      </c>
      <c r="N109" s="1">
        <v>44481</v>
      </c>
      <c r="O109">
        <f t="shared" si="3"/>
        <v>108</v>
      </c>
      <c r="P109" cm="1">
        <f t="array" ref="P109">_xlfn.XLOOKUP(Table2[[#This Row],[Date]]&amp;Table2[[#This Row],[Period]],Table3[Date]&amp;Table3[Period],Table3[Coordinate])*Table2[[#This Row],[X]]</f>
        <v>-31</v>
      </c>
      <c r="Q109" cm="1">
        <f t="array" ref="Q109">_xlfn.XLOOKUP(Table2[[#This Row],[Date]]&amp;Table2[[#This Row],[Period]],Table3[Date]&amp;Table3[Period],Table3[Coordinate])*Table2[[#This Row],[Y]]</f>
        <v>-32</v>
      </c>
      <c r="R109" s="2" cm="1">
        <f t="array" ref="R109">IFERROR(LARGE(_xlfn._xlws.FILTER(Table1[[F1]:[EN2]],IF(Table2[[#This Row],[F Line]]=Table1[[#Headers],[F1]:[EN2]],1,0))*Table1[No.]*IF(Table2[[#This Row],[Date]]=Table1[Date],1,0),1),0)</f>
        <v>0</v>
      </c>
      <c r="S109" s="2" cm="1">
        <f t="array" ref="S109">IFERROR(LARGE(_xlfn._xlws.FILTER(Table1[[F1]:[EN2]],IF(Table2[[#This Row],[F Line]]=Table1[[#Headers],[F1]:[EN2]],1,0))*Table1[No.]*IF(Table2[[#This Row],[Date]]=Table1[Date],1,0),2),0)</f>
        <v>0</v>
      </c>
      <c r="T109" s="2" cm="1">
        <f t="array" ref="T109">IFERROR(LARGE(_xlfn._xlws.FILTER(Table1[[F1]:[EN2]],IF(Table2[[#This Row],[F Line]]=Table1[[#Headers],[F1]:[EN2]],1,0))*Table1[No.]*IF(Table2[[#This Row],[Date]]=Table1[Date],1,0),3),0)</f>
        <v>0</v>
      </c>
      <c r="U109" s="2" cm="1">
        <f t="array" ref="U10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09" s="2" cm="1">
        <f t="array" ref="V10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  <c r="W109" s="2">
        <f>IF(Table2[[#This Row],[Type]]="Goal",1,0)</f>
        <v>1</v>
      </c>
      <c r="X109" s="2">
        <f>IF(OR(Table2[[#This Row],[Type]]="Goal",Table2[[#This Row],[Type]]="Shot"),1,0)</f>
        <v>1</v>
      </c>
      <c r="Y109" s="2">
        <f>IF(OR(Table2[[#This Row],[Type]]="Goal",Table2[[#This Row],[Type]]="Shot",Table2[[#This Row],[Type]]="Miss"),1,0)</f>
        <v>1</v>
      </c>
      <c r="Z109" s="2">
        <f>IF(OR(Table2[[#This Row],[Type]]="Goal",Table2[[#This Row],[Type]]="Shot",Table2[[#This Row],[Type]]="Miss",Table2[[#This Row],[Type]]="Block"),1,0)</f>
        <v>1</v>
      </c>
      <c r="AA109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0</v>
      </c>
      <c r="AB109" s="2">
        <f>IF(Table2[[#This Row],[Player]]=Visualization!$AR$2,1,0)</f>
        <v>0</v>
      </c>
      <c r="AC109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J109">
        <f>_xlfn.XLOOKUP(AI109,Table2[Shot No.],Table2[x2],300)</f>
        <v>300</v>
      </c>
      <c r="AK109">
        <f>_xlfn.XLOOKUP(AI109,Table2[Shot No.],Table2[y2],300)</f>
        <v>300</v>
      </c>
      <c r="AN109">
        <f>_xlfn.XLOOKUP(AM109,Table2[Shot No.],Table2[x2],300)</f>
        <v>300</v>
      </c>
      <c r="AO109">
        <f>_xlfn.XLOOKUP(AM109,Table2[Shot No.],Table2[y2],300)</f>
        <v>300</v>
      </c>
    </row>
    <row r="110" spans="1:41" x14ac:dyDescent="0.3">
      <c r="A110">
        <v>3</v>
      </c>
      <c r="B110" t="s">
        <v>23</v>
      </c>
      <c r="C110">
        <v>17</v>
      </c>
      <c r="D110" t="s">
        <v>28</v>
      </c>
      <c r="E110">
        <v>24</v>
      </c>
      <c r="F110">
        <v>10</v>
      </c>
      <c r="G110" t="s">
        <v>15</v>
      </c>
      <c r="H110" t="s">
        <v>15</v>
      </c>
      <c r="I110" t="s">
        <v>15</v>
      </c>
      <c r="J110" t="s">
        <v>15</v>
      </c>
      <c r="K110">
        <v>35</v>
      </c>
      <c r="M110" t="s">
        <v>15</v>
      </c>
      <c r="N110" s="1">
        <v>44481</v>
      </c>
      <c r="O110">
        <f t="shared" si="3"/>
        <v>109</v>
      </c>
      <c r="P110" cm="1">
        <f t="array" ref="P110">_xlfn.XLOOKUP(Table2[[#This Row],[Date]]&amp;Table2[[#This Row],[Period]],Table3[Date]&amp;Table3[Period],Table3[Coordinate])*Table2[[#This Row],[X]]</f>
        <v>24</v>
      </c>
      <c r="Q110" cm="1">
        <f t="array" ref="Q110">_xlfn.XLOOKUP(Table2[[#This Row],[Date]]&amp;Table2[[#This Row],[Period]],Table3[Date]&amp;Table3[Period],Table3[Coordinate])*Table2[[#This Row],[Y]]</f>
        <v>10</v>
      </c>
      <c r="R110" s="2" cm="1">
        <f t="array" ref="R110">IFERROR(LARGE(_xlfn._xlws.FILTER(Table1[[F1]:[EN2]],IF(Table2[[#This Row],[F Line]]=Table1[[#Headers],[F1]:[EN2]],1,0))*Table1[No.]*IF(Table2[[#This Row],[Date]]=Table1[Date],1,0),1),0)</f>
        <v>0</v>
      </c>
      <c r="S110" s="2" cm="1">
        <f t="array" ref="S110">IFERROR(LARGE(_xlfn._xlws.FILTER(Table1[[F1]:[EN2]],IF(Table2[[#This Row],[F Line]]=Table1[[#Headers],[F1]:[EN2]],1,0))*Table1[No.]*IF(Table2[[#This Row],[Date]]=Table1[Date],1,0),2),0)</f>
        <v>0</v>
      </c>
      <c r="T110" s="2" cm="1">
        <f t="array" ref="T110">IFERROR(LARGE(_xlfn._xlws.FILTER(Table1[[F1]:[EN2]],IF(Table2[[#This Row],[F Line]]=Table1[[#Headers],[F1]:[EN2]],1,0))*Table1[No.]*IF(Table2[[#This Row],[Date]]=Table1[Date],1,0),3),0)</f>
        <v>0</v>
      </c>
      <c r="U110" s="2" cm="1">
        <f t="array" ref="U11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10" s="2" cm="1">
        <f t="array" ref="V11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  <c r="W110" s="2">
        <f>IF(Table2[[#This Row],[Type]]="Goal",1,0)</f>
        <v>1</v>
      </c>
      <c r="X110" s="2">
        <f>IF(OR(Table2[[#This Row],[Type]]="Goal",Table2[[#This Row],[Type]]="Shot"),1,0)</f>
        <v>1</v>
      </c>
      <c r="Y110" s="2">
        <f>IF(OR(Table2[[#This Row],[Type]]="Goal",Table2[[#This Row],[Type]]="Shot",Table2[[#This Row],[Type]]="Miss"),1,0)</f>
        <v>1</v>
      </c>
      <c r="Z110" s="2">
        <f>IF(OR(Table2[[#This Row],[Type]]="Goal",Table2[[#This Row],[Type]]="Shot",Table2[[#This Row],[Type]]="Miss",Table2[[#This Row],[Type]]="Block"),1,0)</f>
        <v>1</v>
      </c>
      <c r="AA110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0</v>
      </c>
      <c r="AB110" s="2">
        <f>IF(Table2[[#This Row],[Player]]=Visualization!$AR$2,1,0)</f>
        <v>0</v>
      </c>
      <c r="AC110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J110">
        <f>_xlfn.XLOOKUP(AI110,Table2[Shot No.],Table2[x2],300)</f>
        <v>300</v>
      </c>
      <c r="AK110">
        <f>_xlfn.XLOOKUP(AI110,Table2[Shot No.],Table2[y2],300)</f>
        <v>300</v>
      </c>
      <c r="AN110">
        <f>_xlfn.XLOOKUP(AM110,Table2[Shot No.],Table2[x2],300)</f>
        <v>300</v>
      </c>
      <c r="AO110">
        <f>_xlfn.XLOOKUP(AM110,Table2[Shot No.],Table2[y2],300)</f>
        <v>300</v>
      </c>
    </row>
    <row r="111" spans="1:41" x14ac:dyDescent="0.3">
      <c r="A111">
        <v>3</v>
      </c>
      <c r="B111" t="s">
        <v>23</v>
      </c>
      <c r="C111">
        <v>10</v>
      </c>
      <c r="D111" t="s">
        <v>27</v>
      </c>
      <c r="E111">
        <v>75</v>
      </c>
      <c r="F111">
        <v>23</v>
      </c>
      <c r="G111" t="s">
        <v>25</v>
      </c>
      <c r="H111" t="s">
        <v>18</v>
      </c>
      <c r="I111" t="s">
        <v>15</v>
      </c>
      <c r="J111" t="s">
        <v>15</v>
      </c>
      <c r="K111">
        <v>35</v>
      </c>
      <c r="M111" t="s">
        <v>19</v>
      </c>
      <c r="N111" s="1">
        <v>44481</v>
      </c>
      <c r="O111">
        <f t="shared" si="3"/>
        <v>110</v>
      </c>
      <c r="P111" cm="1">
        <f t="array" ref="P111">_xlfn.XLOOKUP(Table2[[#This Row],[Date]]&amp;Table2[[#This Row],[Period]],Table3[Date]&amp;Table3[Period],Table3[Coordinate])*Table2[[#This Row],[X]]</f>
        <v>75</v>
      </c>
      <c r="Q111" cm="1">
        <f t="array" ref="Q111">_xlfn.XLOOKUP(Table2[[#This Row],[Date]]&amp;Table2[[#This Row],[Period]],Table3[Date]&amp;Table3[Period],Table3[Coordinate])*Table2[[#This Row],[Y]]</f>
        <v>23</v>
      </c>
      <c r="R111" s="2" cm="1">
        <f t="array" ref="R111">IFERROR(LARGE(_xlfn._xlws.FILTER(Table1[[F1]:[EN2]],IF(Table2[[#This Row],[F Line]]=Table1[[#Headers],[F1]:[EN2]],1,0))*Table1[No.]*IF(Table2[[#This Row],[Date]]=Table1[Date],1,0),1),0)</f>
        <v>37</v>
      </c>
      <c r="S111" s="2" cm="1">
        <f t="array" ref="S111">IFERROR(LARGE(_xlfn._xlws.FILTER(Table1[[F1]:[EN2]],IF(Table2[[#This Row],[F Line]]=Table1[[#Headers],[F1]:[EN2]],1,0))*Table1[No.]*IF(Table2[[#This Row],[Date]]=Table1[Date],1,0),2),0)</f>
        <v>11</v>
      </c>
      <c r="T111" s="2" cm="1">
        <f t="array" ref="T111">IFERROR(LARGE(_xlfn._xlws.FILTER(Table1[[F1]:[EN2]],IF(Table2[[#This Row],[F Line]]=Table1[[#Headers],[F1]:[EN2]],1,0))*Table1[No.]*IF(Table2[[#This Row],[Date]]=Table1[Date],1,0),3),0)</f>
        <v>10</v>
      </c>
      <c r="U111" s="2" cm="1">
        <f t="array" ref="U11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111" s="2" cm="1">
        <f t="array" ref="V11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W111" s="2">
        <f>IF(Table2[[#This Row],[Type]]="Goal",1,0)</f>
        <v>0</v>
      </c>
      <c r="X111" s="2">
        <f>IF(OR(Table2[[#This Row],[Type]]="Goal",Table2[[#This Row],[Type]]="Shot"),1,0)</f>
        <v>0</v>
      </c>
      <c r="Y111" s="2">
        <f>IF(OR(Table2[[#This Row],[Type]]="Goal",Table2[[#This Row],[Type]]="Shot",Table2[[#This Row],[Type]]="Miss"),1,0)</f>
        <v>1</v>
      </c>
      <c r="Z111" s="2">
        <f>IF(OR(Table2[[#This Row],[Type]]="Goal",Table2[[#This Row],[Type]]="Shot",Table2[[#This Row],[Type]]="Miss",Table2[[#This Row],[Type]]="Block"),1,0)</f>
        <v>1</v>
      </c>
      <c r="AA111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11" s="2">
        <f>IF(Table2[[#This Row],[Player]]=Visualization!$AR$2,1,0)</f>
        <v>0</v>
      </c>
      <c r="AC111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J111">
        <f>_xlfn.XLOOKUP(AI111,Table2[Shot No.],Table2[x2],300)</f>
        <v>300</v>
      </c>
      <c r="AK111">
        <f>_xlfn.XLOOKUP(AI111,Table2[Shot No.],Table2[y2],300)</f>
        <v>300</v>
      </c>
      <c r="AN111">
        <f>_xlfn.XLOOKUP(AM111,Table2[Shot No.],Table2[x2],300)</f>
        <v>300</v>
      </c>
      <c r="AO111">
        <f>_xlfn.XLOOKUP(AM111,Table2[Shot No.],Table2[y2],300)</f>
        <v>300</v>
      </c>
    </row>
    <row r="112" spans="1:41" x14ac:dyDescent="0.3">
      <c r="A112">
        <v>3</v>
      </c>
      <c r="B112" t="s">
        <v>14</v>
      </c>
      <c r="C112" t="s">
        <v>15</v>
      </c>
      <c r="D112" t="s">
        <v>16</v>
      </c>
      <c r="E112">
        <v>-45</v>
      </c>
      <c r="F112">
        <v>-2</v>
      </c>
      <c r="G112" t="s">
        <v>21</v>
      </c>
      <c r="H112" t="s">
        <v>24</v>
      </c>
      <c r="I112" t="s">
        <v>15</v>
      </c>
      <c r="J112" t="s">
        <v>15</v>
      </c>
      <c r="K112">
        <v>35</v>
      </c>
      <c r="M112" t="s">
        <v>19</v>
      </c>
      <c r="N112" s="1">
        <v>44481</v>
      </c>
      <c r="O112">
        <f t="shared" si="3"/>
        <v>111</v>
      </c>
      <c r="P112" cm="1">
        <f t="array" ref="P112">_xlfn.XLOOKUP(Table2[[#This Row],[Date]]&amp;Table2[[#This Row],[Period]],Table3[Date]&amp;Table3[Period],Table3[Coordinate])*Table2[[#This Row],[X]]</f>
        <v>-45</v>
      </c>
      <c r="Q112" cm="1">
        <f t="array" ref="Q112">_xlfn.XLOOKUP(Table2[[#This Row],[Date]]&amp;Table2[[#This Row],[Period]],Table3[Date]&amp;Table3[Period],Table3[Coordinate])*Table2[[#This Row],[Y]]</f>
        <v>-2</v>
      </c>
      <c r="R112" s="2" cm="1">
        <f t="array" ref="R112">IFERROR(LARGE(_xlfn._xlws.FILTER(Table1[[F1]:[EN2]],IF(Table2[[#This Row],[F Line]]=Table1[[#Headers],[F1]:[EN2]],1,0))*Table1[No.]*IF(Table2[[#This Row],[Date]]=Table1[Date],1,0),1),0)</f>
        <v>53</v>
      </c>
      <c r="S112" s="2" cm="1">
        <f t="array" ref="S112">IFERROR(LARGE(_xlfn._xlws.FILTER(Table1[[F1]:[EN2]],IF(Table2[[#This Row],[F Line]]=Table1[[#Headers],[F1]:[EN2]],1,0))*Table1[No.]*IF(Table2[[#This Row],[Date]]=Table1[Date],1,0),2),0)</f>
        <v>23</v>
      </c>
      <c r="T112" s="2" cm="1">
        <f t="array" ref="T112">IFERROR(LARGE(_xlfn._xlws.FILTER(Table1[[F1]:[EN2]],IF(Table2[[#This Row],[F Line]]=Table1[[#Headers],[F1]:[EN2]],1,0))*Table1[No.]*IF(Table2[[#This Row],[Date]]=Table1[Date],1,0),3),0)</f>
        <v>12</v>
      </c>
      <c r="U112" s="2" cm="1">
        <f t="array" ref="U11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12" s="2" cm="1">
        <f t="array" ref="V11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112" s="2">
        <f>IF(Table2[[#This Row],[Type]]="Goal",1,0)</f>
        <v>0</v>
      </c>
      <c r="X112" s="2">
        <f>IF(OR(Table2[[#This Row],[Type]]="Goal",Table2[[#This Row],[Type]]="Shot"),1,0)</f>
        <v>1</v>
      </c>
      <c r="Y112" s="2">
        <f>IF(OR(Table2[[#This Row],[Type]]="Goal",Table2[[#This Row],[Type]]="Shot",Table2[[#This Row],[Type]]="Miss"),1,0)</f>
        <v>1</v>
      </c>
      <c r="Z112" s="2">
        <f>IF(OR(Table2[[#This Row],[Type]]="Goal",Table2[[#This Row],[Type]]="Shot",Table2[[#This Row],[Type]]="Miss",Table2[[#This Row],[Type]]="Block"),1,0)</f>
        <v>1</v>
      </c>
      <c r="AA112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12" s="2">
        <f>IF(Table2[[#This Row],[Player]]=Visualization!$AR$2,1,0)</f>
        <v>0</v>
      </c>
      <c r="AC112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J112">
        <f>_xlfn.XLOOKUP(AI112,Table2[Shot No.],Table2[x2],300)</f>
        <v>300</v>
      </c>
      <c r="AK112">
        <f>_xlfn.XLOOKUP(AI112,Table2[Shot No.],Table2[y2],300)</f>
        <v>300</v>
      </c>
      <c r="AN112">
        <f>_xlfn.XLOOKUP(AM112,Table2[Shot No.],Table2[x2],300)</f>
        <v>300</v>
      </c>
      <c r="AO112">
        <f>_xlfn.XLOOKUP(AM112,Table2[Shot No.],Table2[y2],300)</f>
        <v>300</v>
      </c>
    </row>
    <row r="113" spans="1:41" x14ac:dyDescent="0.3">
      <c r="A113">
        <v>3</v>
      </c>
      <c r="B113" t="s">
        <v>14</v>
      </c>
      <c r="C113" t="s">
        <v>15</v>
      </c>
      <c r="D113" t="s">
        <v>16</v>
      </c>
      <c r="E113">
        <v>-56</v>
      </c>
      <c r="F113">
        <v>-29</v>
      </c>
      <c r="G113" t="s">
        <v>21</v>
      </c>
      <c r="H113" t="s">
        <v>24</v>
      </c>
      <c r="I113" t="s">
        <v>15</v>
      </c>
      <c r="J113" t="s">
        <v>15</v>
      </c>
      <c r="K113">
        <v>35</v>
      </c>
      <c r="M113" t="s">
        <v>19</v>
      </c>
      <c r="N113" s="1">
        <v>44481</v>
      </c>
      <c r="O113">
        <f t="shared" si="3"/>
        <v>112</v>
      </c>
      <c r="P113" cm="1">
        <f t="array" ref="P113">_xlfn.XLOOKUP(Table2[[#This Row],[Date]]&amp;Table2[[#This Row],[Period]],Table3[Date]&amp;Table3[Period],Table3[Coordinate])*Table2[[#This Row],[X]]</f>
        <v>-56</v>
      </c>
      <c r="Q113" cm="1">
        <f t="array" ref="Q113">_xlfn.XLOOKUP(Table2[[#This Row],[Date]]&amp;Table2[[#This Row],[Period]],Table3[Date]&amp;Table3[Period],Table3[Coordinate])*Table2[[#This Row],[Y]]</f>
        <v>-29</v>
      </c>
      <c r="R113" s="2" cm="1">
        <f t="array" ref="R113">IFERROR(LARGE(_xlfn._xlws.FILTER(Table1[[F1]:[EN2]],IF(Table2[[#This Row],[F Line]]=Table1[[#Headers],[F1]:[EN2]],1,0))*Table1[No.]*IF(Table2[[#This Row],[Date]]=Table1[Date],1,0),1),0)</f>
        <v>53</v>
      </c>
      <c r="S113" s="2" cm="1">
        <f t="array" ref="S113">IFERROR(LARGE(_xlfn._xlws.FILTER(Table1[[F1]:[EN2]],IF(Table2[[#This Row],[F Line]]=Table1[[#Headers],[F1]:[EN2]],1,0))*Table1[No.]*IF(Table2[[#This Row],[Date]]=Table1[Date],1,0),2),0)</f>
        <v>23</v>
      </c>
      <c r="T113" s="2" cm="1">
        <f t="array" ref="T113">IFERROR(LARGE(_xlfn._xlws.FILTER(Table1[[F1]:[EN2]],IF(Table2[[#This Row],[F Line]]=Table1[[#Headers],[F1]:[EN2]],1,0))*Table1[No.]*IF(Table2[[#This Row],[Date]]=Table1[Date],1,0),3),0)</f>
        <v>12</v>
      </c>
      <c r="U113" s="2" cm="1">
        <f t="array" ref="U11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13" s="2" cm="1">
        <f t="array" ref="V11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113" s="2">
        <f>IF(Table2[[#This Row],[Type]]="Goal",1,0)</f>
        <v>0</v>
      </c>
      <c r="X113" s="2">
        <f>IF(OR(Table2[[#This Row],[Type]]="Goal",Table2[[#This Row],[Type]]="Shot"),1,0)</f>
        <v>1</v>
      </c>
      <c r="Y113" s="2">
        <f>IF(OR(Table2[[#This Row],[Type]]="Goal",Table2[[#This Row],[Type]]="Shot",Table2[[#This Row],[Type]]="Miss"),1,0)</f>
        <v>1</v>
      </c>
      <c r="Z113" s="2">
        <f>IF(OR(Table2[[#This Row],[Type]]="Goal",Table2[[#This Row],[Type]]="Shot",Table2[[#This Row],[Type]]="Miss",Table2[[#This Row],[Type]]="Block"),1,0)</f>
        <v>1</v>
      </c>
      <c r="AA113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13" s="2">
        <f>IF(Table2[[#This Row],[Player]]=Visualization!$AR$2,1,0)</f>
        <v>0</v>
      </c>
      <c r="AC113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J113">
        <f>_xlfn.XLOOKUP(AI113,Table2[Shot No.],Table2[x2],300)</f>
        <v>300</v>
      </c>
      <c r="AK113">
        <f>_xlfn.XLOOKUP(AI113,Table2[Shot No.],Table2[y2],300)</f>
        <v>300</v>
      </c>
      <c r="AN113">
        <f>_xlfn.XLOOKUP(AM113,Table2[Shot No.],Table2[x2],300)</f>
        <v>300</v>
      </c>
      <c r="AO113">
        <f>_xlfn.XLOOKUP(AM113,Table2[Shot No.],Table2[y2],300)</f>
        <v>300</v>
      </c>
    </row>
    <row r="114" spans="1:41" x14ac:dyDescent="0.3">
      <c r="A114">
        <v>3</v>
      </c>
      <c r="B114" t="s">
        <v>14</v>
      </c>
      <c r="C114" t="s">
        <v>15</v>
      </c>
      <c r="D114" t="s">
        <v>16</v>
      </c>
      <c r="E114">
        <v>-37</v>
      </c>
      <c r="F114">
        <v>28</v>
      </c>
      <c r="G114" t="s">
        <v>21</v>
      </c>
      <c r="H114" t="s">
        <v>24</v>
      </c>
      <c r="I114" t="s">
        <v>15</v>
      </c>
      <c r="J114" t="s">
        <v>15</v>
      </c>
      <c r="K114">
        <v>35</v>
      </c>
      <c r="M114" t="s">
        <v>19</v>
      </c>
      <c r="N114" s="1">
        <v>44481</v>
      </c>
      <c r="O114">
        <f t="shared" si="3"/>
        <v>113</v>
      </c>
      <c r="P114" cm="1">
        <f t="array" ref="P114">_xlfn.XLOOKUP(Table2[[#This Row],[Date]]&amp;Table2[[#This Row],[Period]],Table3[Date]&amp;Table3[Period],Table3[Coordinate])*Table2[[#This Row],[X]]</f>
        <v>-37</v>
      </c>
      <c r="Q114" cm="1">
        <f t="array" ref="Q114">_xlfn.XLOOKUP(Table2[[#This Row],[Date]]&amp;Table2[[#This Row],[Period]],Table3[Date]&amp;Table3[Period],Table3[Coordinate])*Table2[[#This Row],[Y]]</f>
        <v>28</v>
      </c>
      <c r="R114" s="2" cm="1">
        <f t="array" ref="R114">IFERROR(LARGE(_xlfn._xlws.FILTER(Table1[[F1]:[EN2]],IF(Table2[[#This Row],[F Line]]=Table1[[#Headers],[F1]:[EN2]],1,0))*Table1[No.]*IF(Table2[[#This Row],[Date]]=Table1[Date],1,0),1),0)</f>
        <v>53</v>
      </c>
      <c r="S114" s="2" cm="1">
        <f t="array" ref="S114">IFERROR(LARGE(_xlfn._xlws.FILTER(Table1[[F1]:[EN2]],IF(Table2[[#This Row],[F Line]]=Table1[[#Headers],[F1]:[EN2]],1,0))*Table1[No.]*IF(Table2[[#This Row],[Date]]=Table1[Date],1,0),2),0)</f>
        <v>23</v>
      </c>
      <c r="T114" s="2" cm="1">
        <f t="array" ref="T114">IFERROR(LARGE(_xlfn._xlws.FILTER(Table1[[F1]:[EN2]],IF(Table2[[#This Row],[F Line]]=Table1[[#Headers],[F1]:[EN2]],1,0))*Table1[No.]*IF(Table2[[#This Row],[Date]]=Table1[Date],1,0),3),0)</f>
        <v>12</v>
      </c>
      <c r="U114" s="2" cm="1">
        <f t="array" ref="U11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14" s="2" cm="1">
        <f t="array" ref="V11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  <c r="W114" s="2">
        <f>IF(Table2[[#This Row],[Type]]="Goal",1,0)</f>
        <v>0</v>
      </c>
      <c r="X114" s="2">
        <f>IF(OR(Table2[[#This Row],[Type]]="Goal",Table2[[#This Row],[Type]]="Shot"),1,0)</f>
        <v>1</v>
      </c>
      <c r="Y114" s="2">
        <f>IF(OR(Table2[[#This Row],[Type]]="Goal",Table2[[#This Row],[Type]]="Shot",Table2[[#This Row],[Type]]="Miss"),1,0)</f>
        <v>1</v>
      </c>
      <c r="Z114" s="2">
        <f>IF(OR(Table2[[#This Row],[Type]]="Goal",Table2[[#This Row],[Type]]="Shot",Table2[[#This Row],[Type]]="Miss",Table2[[#This Row],[Type]]="Block"),1,0)</f>
        <v>1</v>
      </c>
      <c r="AA114" s="2">
        <f>IF(OR(Table2[[#This Row],[Date]]=Visualization!$AH$12,Visualization!$AH$12="All"),1,0)*IF(OR(Visualization!$AS$12="All",Visualization!$AS$12=Table2[[#This Row],[Period]]),1,0)*IF(OR(Table2[[#This Row],[Type]]=Visualization!$BD$12,Visualization!$BD$12="All"),1,0)*IF(OR(Visualization!$BO$12="All",Visualization!$BO$12=Table2[[#This Row],[Strength]]),1,0)</f>
        <v>1</v>
      </c>
      <c r="AB114" s="2">
        <f>IF(Table2[[#This Row],[Player]]=Visualization!$AR$2,1,0)</f>
        <v>0</v>
      </c>
      <c r="AC114" s="2">
        <f>IF(OR(Table2[[#This Row],[PIT1]]=Visualization!$AR$2,Table2[[#This Row],[PIT2]]=Visualization!$AR$2,Table2[[#This Row],[PIT3]]=Visualization!$AR$2,Table2[[#This Row],[PIT4]]=Visualization!$AR$2,Table2[[#This Row],[PIT5]]=Visualization!$AR$2,Table2[[#This Row],[Goaltender]]=Visualization!$AR$2),1,0)</f>
        <v>0</v>
      </c>
      <c r="AJ114">
        <f>_xlfn.XLOOKUP(AI114,Table2[Shot No.],Table2[x2],300)</f>
        <v>300</v>
      </c>
      <c r="AK114">
        <f>_xlfn.XLOOKUP(AI114,Table2[Shot No.],Table2[y2],300)</f>
        <v>300</v>
      </c>
      <c r="AN114">
        <f>_xlfn.XLOOKUP(AM114,Table2[Shot No.],Table2[x2],300)</f>
        <v>300</v>
      </c>
      <c r="AO114">
        <f>_xlfn.XLOOKUP(AM114,Table2[Shot No.],Table2[y2],300)</f>
        <v>300</v>
      </c>
    </row>
    <row r="115" spans="1:41" x14ac:dyDescent="0.3">
      <c r="AJ115">
        <f>_xlfn.XLOOKUP(AI115,Table2[Shot No.],Table2[x2],300)</f>
        <v>300</v>
      </c>
      <c r="AK115">
        <f>_xlfn.XLOOKUP(AI115,Table2[Shot No.],Table2[y2],300)</f>
        <v>300</v>
      </c>
      <c r="AN115">
        <f>_xlfn.XLOOKUP(AM115,Table2[Shot No.],Table2[x2],300)</f>
        <v>300</v>
      </c>
      <c r="AO115">
        <f>_xlfn.XLOOKUP(AM115,Table2[Shot No.],Table2[y2],300)</f>
        <v>300</v>
      </c>
    </row>
    <row r="116" spans="1:41" x14ac:dyDescent="0.3">
      <c r="AJ116">
        <f>_xlfn.XLOOKUP(AI116,Table2[Shot No.],Table2[x2],300)</f>
        <v>300</v>
      </c>
      <c r="AK116">
        <f>_xlfn.XLOOKUP(AI116,Table2[Shot No.],Table2[y2],300)</f>
        <v>300</v>
      </c>
      <c r="AN116">
        <f>_xlfn.XLOOKUP(AM116,Table2[Shot No.],Table2[x2],300)</f>
        <v>300</v>
      </c>
      <c r="AO116">
        <f>_xlfn.XLOOKUP(AM116,Table2[Shot No.],Table2[y2],300)</f>
        <v>300</v>
      </c>
    </row>
    <row r="117" spans="1:41" x14ac:dyDescent="0.3">
      <c r="AJ117">
        <f>_xlfn.XLOOKUP(AI117,Table2[Shot No.],Table2[x2],300)</f>
        <v>300</v>
      </c>
      <c r="AK117">
        <f>_xlfn.XLOOKUP(AI117,Table2[Shot No.],Table2[y2],300)</f>
        <v>300</v>
      </c>
      <c r="AN117">
        <f>_xlfn.XLOOKUP(AM117,Table2[Shot No.],Table2[x2],300)</f>
        <v>300</v>
      </c>
      <c r="AO117">
        <f>_xlfn.XLOOKUP(AM117,Table2[Shot No.],Table2[y2],300)</f>
        <v>300</v>
      </c>
    </row>
    <row r="118" spans="1:41" x14ac:dyDescent="0.3">
      <c r="AJ118">
        <f>_xlfn.XLOOKUP(AI118,Table2[Shot No.],Table2[x2],300)</f>
        <v>300</v>
      </c>
      <c r="AK118">
        <f>_xlfn.XLOOKUP(AI118,Table2[Shot No.],Table2[y2],300)</f>
        <v>300</v>
      </c>
      <c r="AN118">
        <f>_xlfn.XLOOKUP(AM118,Table2[Shot No.],Table2[x2],300)</f>
        <v>300</v>
      </c>
      <c r="AO118">
        <f>_xlfn.XLOOKUP(AM118,Table2[Shot No.],Table2[y2],300)</f>
        <v>300</v>
      </c>
    </row>
    <row r="119" spans="1:41" x14ac:dyDescent="0.3">
      <c r="AJ119">
        <f>_xlfn.XLOOKUP(AI119,Table2[Shot No.],Table2[x2],300)</f>
        <v>300</v>
      </c>
      <c r="AK119">
        <f>_xlfn.XLOOKUP(AI119,Table2[Shot No.],Table2[y2],300)</f>
        <v>300</v>
      </c>
      <c r="AN119">
        <f>_xlfn.XLOOKUP(AM119,Table2[Shot No.],Table2[x2],300)</f>
        <v>300</v>
      </c>
      <c r="AO119">
        <f>_xlfn.XLOOKUP(AM119,Table2[Shot No.],Table2[y2],300)</f>
        <v>300</v>
      </c>
    </row>
    <row r="120" spans="1:41" x14ac:dyDescent="0.3">
      <c r="AJ120">
        <f>_xlfn.XLOOKUP(AI120,Table2[Shot No.],Table2[x2],300)</f>
        <v>300</v>
      </c>
      <c r="AK120">
        <f>_xlfn.XLOOKUP(AI120,Table2[Shot No.],Table2[y2],300)</f>
        <v>300</v>
      </c>
      <c r="AN120">
        <f>_xlfn.XLOOKUP(AM120,Table2[Shot No.],Table2[x2],300)</f>
        <v>300</v>
      </c>
      <c r="AO120">
        <f>_xlfn.XLOOKUP(AM120,Table2[Shot No.],Table2[y2],300)</f>
        <v>300</v>
      </c>
    </row>
    <row r="121" spans="1:41" x14ac:dyDescent="0.3">
      <c r="AJ121">
        <f>_xlfn.XLOOKUP(AI121,Table2[Shot No.],Table2[x2],300)</f>
        <v>300</v>
      </c>
      <c r="AK121">
        <f>_xlfn.XLOOKUP(AI121,Table2[Shot No.],Table2[y2],300)</f>
        <v>300</v>
      </c>
      <c r="AN121">
        <f>_xlfn.XLOOKUP(AM121,Table2[Shot No.],Table2[x2],300)</f>
        <v>300</v>
      </c>
      <c r="AO121">
        <f>_xlfn.XLOOKUP(AM121,Table2[Shot No.],Table2[y2],300)</f>
        <v>300</v>
      </c>
    </row>
    <row r="122" spans="1:41" x14ac:dyDescent="0.3">
      <c r="AJ122">
        <f>_xlfn.XLOOKUP(AI122,Table2[Shot No.],Table2[x2],300)</f>
        <v>300</v>
      </c>
      <c r="AK122">
        <f>_xlfn.XLOOKUP(AI122,Table2[Shot No.],Table2[y2],300)</f>
        <v>300</v>
      </c>
      <c r="AN122">
        <f>_xlfn.XLOOKUP(AM122,Table2[Shot No.],Table2[x2],300)</f>
        <v>300</v>
      </c>
      <c r="AO122">
        <f>_xlfn.XLOOKUP(AM122,Table2[Shot No.],Table2[y2],300)</f>
        <v>300</v>
      </c>
    </row>
    <row r="123" spans="1:41" x14ac:dyDescent="0.3">
      <c r="AJ123">
        <f>_xlfn.XLOOKUP(AI123,Table2[Shot No.],Table2[x2],300)</f>
        <v>300</v>
      </c>
      <c r="AK123">
        <f>_xlfn.XLOOKUP(AI123,Table2[Shot No.],Table2[y2],300)</f>
        <v>300</v>
      </c>
      <c r="AN123">
        <f>_xlfn.XLOOKUP(AM123,Table2[Shot No.],Table2[x2],300)</f>
        <v>300</v>
      </c>
      <c r="AO123">
        <f>_xlfn.XLOOKUP(AM123,Table2[Shot No.],Table2[y2],300)</f>
        <v>300</v>
      </c>
    </row>
    <row r="124" spans="1:41" x14ac:dyDescent="0.3">
      <c r="AJ124">
        <f>_xlfn.XLOOKUP(AI124,Table2[Shot No.],Table2[x2],300)</f>
        <v>300</v>
      </c>
      <c r="AK124">
        <f>_xlfn.XLOOKUP(AI124,Table2[Shot No.],Table2[y2],300)</f>
        <v>300</v>
      </c>
      <c r="AN124">
        <f>_xlfn.XLOOKUP(AM124,Table2[Shot No.],Table2[x2],300)</f>
        <v>300</v>
      </c>
      <c r="AO124">
        <f>_xlfn.XLOOKUP(AM124,Table2[Shot No.],Table2[y2],300)</f>
        <v>300</v>
      </c>
    </row>
    <row r="125" spans="1:41" x14ac:dyDescent="0.3">
      <c r="AJ125">
        <f>_xlfn.XLOOKUP(AI125,Table2[Shot No.],Table2[x2],300)</f>
        <v>300</v>
      </c>
      <c r="AK125">
        <f>_xlfn.XLOOKUP(AI125,Table2[Shot No.],Table2[y2],300)</f>
        <v>300</v>
      </c>
      <c r="AN125">
        <f>_xlfn.XLOOKUP(AM125,Table2[Shot No.],Table2[x2],300)</f>
        <v>300</v>
      </c>
      <c r="AO125">
        <f>_xlfn.XLOOKUP(AM125,Table2[Shot No.],Table2[y2],300)</f>
        <v>300</v>
      </c>
    </row>
    <row r="126" spans="1:41" x14ac:dyDescent="0.3">
      <c r="AJ126">
        <f>_xlfn.XLOOKUP(AI126,Table2[Shot No.],Table2[x2],300)</f>
        <v>300</v>
      </c>
      <c r="AK126">
        <f>_xlfn.XLOOKUP(AI126,Table2[Shot No.],Table2[y2],300)</f>
        <v>300</v>
      </c>
      <c r="AN126">
        <f>_xlfn.XLOOKUP(AM126,Table2[Shot No.],Table2[x2],300)</f>
        <v>300</v>
      </c>
      <c r="AO126">
        <f>_xlfn.XLOOKUP(AM126,Table2[Shot No.],Table2[y2],300)</f>
        <v>300</v>
      </c>
    </row>
    <row r="127" spans="1:41" x14ac:dyDescent="0.3">
      <c r="AJ127">
        <f>_xlfn.XLOOKUP(AI127,Table2[Shot No.],Table2[x2],300)</f>
        <v>300</v>
      </c>
      <c r="AK127">
        <f>_xlfn.XLOOKUP(AI127,Table2[Shot No.],Table2[y2],300)</f>
        <v>300</v>
      </c>
      <c r="AN127">
        <f>_xlfn.XLOOKUP(AM127,Table2[Shot No.],Table2[x2],300)</f>
        <v>300</v>
      </c>
      <c r="AO127">
        <f>_xlfn.XLOOKUP(AM127,Table2[Shot No.],Table2[y2],300)</f>
        <v>300</v>
      </c>
    </row>
    <row r="128" spans="1:41" x14ac:dyDescent="0.3">
      <c r="AJ128">
        <f>_xlfn.XLOOKUP(AI128,Table2[Shot No.],Table2[x2],300)</f>
        <v>300</v>
      </c>
      <c r="AK128">
        <f>_xlfn.XLOOKUP(AI128,Table2[Shot No.],Table2[y2],300)</f>
        <v>300</v>
      </c>
      <c r="AN128">
        <f>_xlfn.XLOOKUP(AM128,Table2[Shot No.],Table2[x2],300)</f>
        <v>300</v>
      </c>
      <c r="AO128">
        <f>_xlfn.XLOOKUP(AM128,Table2[Shot No.],Table2[y2],300)</f>
        <v>300</v>
      </c>
    </row>
    <row r="129" spans="36:41" x14ac:dyDescent="0.3">
      <c r="AJ129">
        <f>_xlfn.XLOOKUP(AI129,Table2[Shot No.],Table2[x2],300)</f>
        <v>300</v>
      </c>
      <c r="AK129">
        <f>_xlfn.XLOOKUP(AI129,Table2[Shot No.],Table2[y2],300)</f>
        <v>300</v>
      </c>
      <c r="AN129">
        <f>_xlfn.XLOOKUP(AM129,Table2[Shot No.],Table2[x2],300)</f>
        <v>300</v>
      </c>
      <c r="AO129">
        <f>_xlfn.XLOOKUP(AM129,Table2[Shot No.],Table2[y2],300)</f>
        <v>300</v>
      </c>
    </row>
    <row r="130" spans="36:41" x14ac:dyDescent="0.3">
      <c r="AJ130">
        <f>_xlfn.XLOOKUP(AI130,Table2[Shot No.],Table2[x2],300)</f>
        <v>300</v>
      </c>
      <c r="AK130">
        <f>_xlfn.XLOOKUP(AI130,Table2[Shot No.],Table2[y2],300)</f>
        <v>300</v>
      </c>
      <c r="AN130">
        <f>_xlfn.XLOOKUP(AM130,Table2[Shot No.],Table2[x2],300)</f>
        <v>300</v>
      </c>
      <c r="AO130">
        <f>_xlfn.XLOOKUP(AM130,Table2[Shot No.],Table2[y2],300)</f>
        <v>300</v>
      </c>
    </row>
    <row r="131" spans="36:41" x14ac:dyDescent="0.3">
      <c r="AJ131">
        <f>_xlfn.XLOOKUP(AI131,Table2[Shot No.],Table2[x2],300)</f>
        <v>300</v>
      </c>
      <c r="AK131">
        <f>_xlfn.XLOOKUP(AI131,Table2[Shot No.],Table2[y2],300)</f>
        <v>300</v>
      </c>
      <c r="AN131">
        <f>_xlfn.XLOOKUP(AM131,Table2[Shot No.],Table2[x2],300)</f>
        <v>300</v>
      </c>
      <c r="AO131">
        <f>_xlfn.XLOOKUP(AM131,Table2[Shot No.],Table2[y2],300)</f>
        <v>300</v>
      </c>
    </row>
    <row r="132" spans="36:41" x14ac:dyDescent="0.3">
      <c r="AJ132">
        <f>_xlfn.XLOOKUP(AI132,Table2[Shot No.],Table2[x2],300)</f>
        <v>300</v>
      </c>
      <c r="AK132">
        <f>_xlfn.XLOOKUP(AI132,Table2[Shot No.],Table2[y2],300)</f>
        <v>300</v>
      </c>
      <c r="AN132">
        <f>_xlfn.XLOOKUP(AM132,Table2[Shot No.],Table2[x2],300)</f>
        <v>300</v>
      </c>
      <c r="AO132">
        <f>_xlfn.XLOOKUP(AM132,Table2[Shot No.],Table2[y2],300)</f>
        <v>300</v>
      </c>
    </row>
    <row r="133" spans="36:41" x14ac:dyDescent="0.3">
      <c r="AJ133">
        <f>_xlfn.XLOOKUP(AI133,Table2[Shot No.],Table2[x2],300)</f>
        <v>300</v>
      </c>
      <c r="AK133">
        <f>_xlfn.XLOOKUP(AI133,Table2[Shot No.],Table2[y2],300)</f>
        <v>300</v>
      </c>
      <c r="AN133">
        <f>_xlfn.XLOOKUP(AM133,Table2[Shot No.],Table2[x2],300)</f>
        <v>300</v>
      </c>
      <c r="AO133">
        <f>_xlfn.XLOOKUP(AM133,Table2[Shot No.],Table2[y2],300)</f>
        <v>300</v>
      </c>
    </row>
    <row r="134" spans="36:41" x14ac:dyDescent="0.3">
      <c r="AJ134">
        <f>_xlfn.XLOOKUP(AI134,Table2[Shot No.],Table2[x2],300)</f>
        <v>300</v>
      </c>
      <c r="AK134">
        <f>_xlfn.XLOOKUP(AI134,Table2[Shot No.],Table2[y2],300)</f>
        <v>300</v>
      </c>
      <c r="AN134">
        <f>_xlfn.XLOOKUP(AM134,Table2[Shot No.],Table2[x2],300)</f>
        <v>300</v>
      </c>
      <c r="AO134">
        <f>_xlfn.XLOOKUP(AM134,Table2[Shot No.],Table2[y2],300)</f>
        <v>300</v>
      </c>
    </row>
    <row r="135" spans="36:41" x14ac:dyDescent="0.3">
      <c r="AJ135">
        <f>_xlfn.XLOOKUP(AI135,Table2[Shot No.],Table2[x2],300)</f>
        <v>300</v>
      </c>
      <c r="AK135">
        <f>_xlfn.XLOOKUP(AI135,Table2[Shot No.],Table2[y2],300)</f>
        <v>300</v>
      </c>
      <c r="AN135">
        <f>_xlfn.XLOOKUP(AM135,Table2[Shot No.],Table2[x2],300)</f>
        <v>300</v>
      </c>
      <c r="AO135">
        <f>_xlfn.XLOOKUP(AM135,Table2[Shot No.],Table2[y2],300)</f>
        <v>300</v>
      </c>
    </row>
    <row r="136" spans="36:41" x14ac:dyDescent="0.3">
      <c r="AJ136">
        <f>_xlfn.XLOOKUP(AI136,Table2[Shot No.],Table2[x2],300)</f>
        <v>300</v>
      </c>
      <c r="AK136">
        <f>_xlfn.XLOOKUP(AI136,Table2[Shot No.],Table2[y2],300)</f>
        <v>300</v>
      </c>
      <c r="AN136">
        <f>_xlfn.XLOOKUP(AM136,Table2[Shot No.],Table2[x2],300)</f>
        <v>300</v>
      </c>
      <c r="AO136">
        <f>_xlfn.XLOOKUP(AM136,Table2[Shot No.],Table2[y2],300)</f>
        <v>300</v>
      </c>
    </row>
    <row r="137" spans="36:41" x14ac:dyDescent="0.3">
      <c r="AJ137">
        <f>_xlfn.XLOOKUP(AI137,Table2[Shot No.],Table2[x2],300)</f>
        <v>300</v>
      </c>
      <c r="AK137">
        <f>_xlfn.XLOOKUP(AI137,Table2[Shot No.],Table2[y2],300)</f>
        <v>300</v>
      </c>
      <c r="AN137">
        <f>_xlfn.XLOOKUP(AM137,Table2[Shot No.],Table2[x2],300)</f>
        <v>300</v>
      </c>
      <c r="AO137">
        <f>_xlfn.XLOOKUP(AM137,Table2[Shot No.],Table2[y2],300)</f>
        <v>300</v>
      </c>
    </row>
    <row r="138" spans="36:41" x14ac:dyDescent="0.3">
      <c r="AJ138">
        <f>_xlfn.XLOOKUP(AI138,Table2[Shot No.],Table2[x2],300)</f>
        <v>300</v>
      </c>
      <c r="AK138">
        <f>_xlfn.XLOOKUP(AI138,Table2[Shot No.],Table2[y2],300)</f>
        <v>300</v>
      </c>
      <c r="AN138">
        <f>_xlfn.XLOOKUP(AM138,Table2[Shot No.],Table2[x2],300)</f>
        <v>300</v>
      </c>
      <c r="AO138">
        <f>_xlfn.XLOOKUP(AM138,Table2[Shot No.],Table2[y2],300)</f>
        <v>300</v>
      </c>
    </row>
    <row r="139" spans="36:41" x14ac:dyDescent="0.3">
      <c r="AJ139">
        <f>_xlfn.XLOOKUP(AI139,Table2[Shot No.],Table2[x2],300)</f>
        <v>300</v>
      </c>
      <c r="AK139">
        <f>_xlfn.XLOOKUP(AI139,Table2[Shot No.],Table2[y2],300)</f>
        <v>300</v>
      </c>
      <c r="AN139">
        <f>_xlfn.XLOOKUP(AM139,Table2[Shot No.],Table2[x2],300)</f>
        <v>300</v>
      </c>
      <c r="AO139">
        <f>_xlfn.XLOOKUP(AM139,Table2[Shot No.],Table2[y2],300)</f>
        <v>300</v>
      </c>
    </row>
    <row r="140" spans="36:41" x14ac:dyDescent="0.3">
      <c r="AJ140">
        <f>_xlfn.XLOOKUP(AI140,Table2[Shot No.],Table2[x2],300)</f>
        <v>300</v>
      </c>
      <c r="AK140">
        <f>_xlfn.XLOOKUP(AI140,Table2[Shot No.],Table2[y2],300)</f>
        <v>300</v>
      </c>
      <c r="AN140">
        <f>_xlfn.XLOOKUP(AM140,Table2[Shot No.],Table2[x2],300)</f>
        <v>300</v>
      </c>
      <c r="AO140">
        <f>_xlfn.XLOOKUP(AM140,Table2[Shot No.],Table2[y2],300)</f>
        <v>300</v>
      </c>
    </row>
    <row r="141" spans="36:41" x14ac:dyDescent="0.3">
      <c r="AJ141">
        <f>_xlfn.XLOOKUP(AI141,Table2[Shot No.],Table2[x2],300)</f>
        <v>300</v>
      </c>
      <c r="AK141">
        <f>_xlfn.XLOOKUP(AI141,Table2[Shot No.],Table2[y2],300)</f>
        <v>300</v>
      </c>
      <c r="AN141">
        <f>_xlfn.XLOOKUP(AM141,Table2[Shot No.],Table2[x2],300)</f>
        <v>300</v>
      </c>
      <c r="AO141">
        <f>_xlfn.XLOOKUP(AM141,Table2[Shot No.],Table2[y2],300)</f>
        <v>300</v>
      </c>
    </row>
    <row r="142" spans="36:41" x14ac:dyDescent="0.3">
      <c r="AJ142">
        <f>_xlfn.XLOOKUP(AI142,Table2[Shot No.],Table2[x2],300)</f>
        <v>300</v>
      </c>
      <c r="AK142">
        <f>_xlfn.XLOOKUP(AI142,Table2[Shot No.],Table2[y2],300)</f>
        <v>300</v>
      </c>
      <c r="AN142">
        <f>_xlfn.XLOOKUP(AM142,Table2[Shot No.],Table2[x2],300)</f>
        <v>300</v>
      </c>
      <c r="AO142">
        <f>_xlfn.XLOOKUP(AM142,Table2[Shot No.],Table2[y2],300)</f>
        <v>300</v>
      </c>
    </row>
    <row r="143" spans="36:41" x14ac:dyDescent="0.3">
      <c r="AJ143">
        <f>_xlfn.XLOOKUP(AI143,Table2[Shot No.],Table2[x2],300)</f>
        <v>300</v>
      </c>
      <c r="AK143">
        <f>_xlfn.XLOOKUP(AI143,Table2[Shot No.],Table2[y2],300)</f>
        <v>300</v>
      </c>
      <c r="AN143">
        <f>_xlfn.XLOOKUP(AM143,Table2[Shot No.],Table2[x2],300)</f>
        <v>300</v>
      </c>
      <c r="AO143">
        <f>_xlfn.XLOOKUP(AM143,Table2[Shot No.],Table2[y2],300)</f>
        <v>300</v>
      </c>
    </row>
    <row r="144" spans="36:41" x14ac:dyDescent="0.3">
      <c r="AJ144">
        <f>_xlfn.XLOOKUP(AI144,Table2[Shot No.],Table2[x2],300)</f>
        <v>300</v>
      </c>
      <c r="AK144">
        <f>_xlfn.XLOOKUP(AI144,Table2[Shot No.],Table2[y2],300)</f>
        <v>300</v>
      </c>
      <c r="AN144">
        <f>_xlfn.XLOOKUP(AM144,Table2[Shot No.],Table2[x2],300)</f>
        <v>300</v>
      </c>
      <c r="AO144">
        <f>_xlfn.XLOOKUP(AM144,Table2[Shot No.],Table2[y2],300)</f>
        <v>300</v>
      </c>
    </row>
    <row r="145" spans="36:41" x14ac:dyDescent="0.3">
      <c r="AJ145">
        <f>_xlfn.XLOOKUP(AI145,Table2[Shot No.],Table2[x2],300)</f>
        <v>300</v>
      </c>
      <c r="AK145">
        <f>_xlfn.XLOOKUP(AI145,Table2[Shot No.],Table2[y2],300)</f>
        <v>300</v>
      </c>
      <c r="AN145">
        <f>_xlfn.XLOOKUP(AM145,Table2[Shot No.],Table2[x2],300)</f>
        <v>300</v>
      </c>
      <c r="AO145">
        <f>_xlfn.XLOOKUP(AM145,Table2[Shot No.],Table2[y2],300)</f>
        <v>300</v>
      </c>
    </row>
    <row r="146" spans="36:41" x14ac:dyDescent="0.3">
      <c r="AJ146">
        <f>_xlfn.XLOOKUP(AI146,Table2[Shot No.],Table2[x2],300)</f>
        <v>300</v>
      </c>
      <c r="AK146">
        <f>_xlfn.XLOOKUP(AI146,Table2[Shot No.],Table2[y2],300)</f>
        <v>300</v>
      </c>
      <c r="AN146">
        <f>_xlfn.XLOOKUP(AM146,Table2[Shot No.],Table2[x2],300)</f>
        <v>300</v>
      </c>
      <c r="AO146">
        <f>_xlfn.XLOOKUP(AM146,Table2[Shot No.],Table2[y2],300)</f>
        <v>300</v>
      </c>
    </row>
    <row r="147" spans="36:41" x14ac:dyDescent="0.3">
      <c r="AJ147">
        <f>_xlfn.XLOOKUP(AI147,Table2[Shot No.],Table2[x2],300)</f>
        <v>300</v>
      </c>
      <c r="AK147">
        <f>_xlfn.XLOOKUP(AI147,Table2[Shot No.],Table2[y2],300)</f>
        <v>300</v>
      </c>
      <c r="AN147">
        <f>_xlfn.XLOOKUP(AM147,Table2[Shot No.],Table2[x2],300)</f>
        <v>300</v>
      </c>
      <c r="AO147">
        <f>_xlfn.XLOOKUP(AM147,Table2[Shot No.],Table2[y2],300)</f>
        <v>300</v>
      </c>
    </row>
    <row r="148" spans="36:41" x14ac:dyDescent="0.3">
      <c r="AJ148">
        <f>_xlfn.XLOOKUP(AI148,Table2[Shot No.],Table2[x2],300)</f>
        <v>300</v>
      </c>
      <c r="AK148">
        <f>_xlfn.XLOOKUP(AI148,Table2[Shot No.],Table2[y2],300)</f>
        <v>300</v>
      </c>
      <c r="AN148">
        <f>_xlfn.XLOOKUP(AM148,Table2[Shot No.],Table2[x2],300)</f>
        <v>300</v>
      </c>
      <c r="AO148">
        <f>_xlfn.XLOOKUP(AM148,Table2[Shot No.],Table2[y2],300)</f>
        <v>300</v>
      </c>
    </row>
    <row r="149" spans="36:41" x14ac:dyDescent="0.3">
      <c r="AJ149">
        <f>_xlfn.XLOOKUP(AI149,Table2[Shot No.],Table2[x2],300)</f>
        <v>300</v>
      </c>
      <c r="AK149">
        <f>_xlfn.XLOOKUP(AI149,Table2[Shot No.],Table2[y2],300)</f>
        <v>300</v>
      </c>
      <c r="AN149">
        <f>_xlfn.XLOOKUP(AM149,Table2[Shot No.],Table2[x2],300)</f>
        <v>300</v>
      </c>
      <c r="AO149">
        <f>_xlfn.XLOOKUP(AM149,Table2[Shot No.],Table2[y2],300)</f>
        <v>300</v>
      </c>
    </row>
    <row r="150" spans="36:41" x14ac:dyDescent="0.3">
      <c r="AJ150">
        <f>_xlfn.XLOOKUP(AI150,Table2[Shot No.],Table2[x2],300)</f>
        <v>300</v>
      </c>
      <c r="AK150">
        <f>_xlfn.XLOOKUP(AI150,Table2[Shot No.],Table2[y2],300)</f>
        <v>300</v>
      </c>
      <c r="AN150">
        <f>_xlfn.XLOOKUP(AM150,Table2[Shot No.],Table2[x2],300)</f>
        <v>300</v>
      </c>
      <c r="AO150">
        <f>_xlfn.XLOOKUP(AM150,Table2[Shot No.],Table2[y2],300)</f>
        <v>300</v>
      </c>
    </row>
    <row r="151" spans="36:41" x14ac:dyDescent="0.3">
      <c r="AJ151">
        <f>_xlfn.XLOOKUP(AI151,Table2[Shot No.],Table2[x2],300)</f>
        <v>300</v>
      </c>
      <c r="AK151">
        <f>_xlfn.XLOOKUP(AI151,Table2[Shot No.],Table2[y2],300)</f>
        <v>300</v>
      </c>
      <c r="AN151">
        <f>_xlfn.XLOOKUP(AM151,Table2[Shot No.],Table2[x2],300)</f>
        <v>300</v>
      </c>
      <c r="AO151">
        <f>_xlfn.XLOOKUP(AM151,Table2[Shot No.],Table2[y2],300)</f>
        <v>300</v>
      </c>
    </row>
    <row r="152" spans="36:41" x14ac:dyDescent="0.3">
      <c r="AJ152">
        <f>_xlfn.XLOOKUP(AI152,Table2[Shot No.],Table2[x2],300)</f>
        <v>300</v>
      </c>
      <c r="AK152">
        <f>_xlfn.XLOOKUP(AI152,Table2[Shot No.],Table2[y2],300)</f>
        <v>300</v>
      </c>
      <c r="AN152">
        <f>_xlfn.XLOOKUP(AM152,Table2[Shot No.],Table2[x2],300)</f>
        <v>300</v>
      </c>
      <c r="AO152">
        <f>_xlfn.XLOOKUP(AM152,Table2[Shot No.],Table2[y2],300)</f>
        <v>300</v>
      </c>
    </row>
    <row r="153" spans="36:41" x14ac:dyDescent="0.3">
      <c r="AJ153">
        <f>_xlfn.XLOOKUP(AI153,Table2[Shot No.],Table2[x2],300)</f>
        <v>300</v>
      </c>
      <c r="AK153">
        <f>_xlfn.XLOOKUP(AI153,Table2[Shot No.],Table2[y2],300)</f>
        <v>300</v>
      </c>
      <c r="AN153">
        <f>_xlfn.XLOOKUP(AM153,Table2[Shot No.],Table2[x2],300)</f>
        <v>300</v>
      </c>
      <c r="AO153">
        <f>_xlfn.XLOOKUP(AM153,Table2[Shot No.],Table2[y2],300)</f>
        <v>300</v>
      </c>
    </row>
    <row r="154" spans="36:41" x14ac:dyDescent="0.3">
      <c r="AJ154">
        <f>_xlfn.XLOOKUP(AI154,Table2[Shot No.],Table2[x2],300)</f>
        <v>300</v>
      </c>
      <c r="AK154">
        <f>_xlfn.XLOOKUP(AI154,Table2[Shot No.],Table2[y2],300)</f>
        <v>300</v>
      </c>
      <c r="AN154">
        <f>_xlfn.XLOOKUP(AM154,Table2[Shot No.],Table2[x2],300)</f>
        <v>300</v>
      </c>
      <c r="AO154">
        <f>_xlfn.XLOOKUP(AM154,Table2[Shot No.],Table2[y2],300)</f>
        <v>300</v>
      </c>
    </row>
    <row r="155" spans="36:41" x14ac:dyDescent="0.3">
      <c r="AJ155">
        <f>_xlfn.XLOOKUP(AI155,Table2[Shot No.],Table2[x2],300)</f>
        <v>300</v>
      </c>
      <c r="AK155">
        <f>_xlfn.XLOOKUP(AI155,Table2[Shot No.],Table2[y2],300)</f>
        <v>300</v>
      </c>
      <c r="AN155">
        <f>_xlfn.XLOOKUP(AM155,Table2[Shot No.],Table2[x2],300)</f>
        <v>300</v>
      </c>
      <c r="AO155">
        <f>_xlfn.XLOOKUP(AM155,Table2[Shot No.],Table2[y2],300)</f>
        <v>300</v>
      </c>
    </row>
    <row r="156" spans="36:41" x14ac:dyDescent="0.3">
      <c r="AJ156">
        <f>_xlfn.XLOOKUP(AI156,Table2[Shot No.],Table2[x2],300)</f>
        <v>300</v>
      </c>
      <c r="AK156">
        <f>_xlfn.XLOOKUP(AI156,Table2[Shot No.],Table2[y2],300)</f>
        <v>300</v>
      </c>
      <c r="AN156">
        <f>_xlfn.XLOOKUP(AM156,Table2[Shot No.],Table2[x2],300)</f>
        <v>300</v>
      </c>
      <c r="AO156">
        <f>_xlfn.XLOOKUP(AM156,Table2[Shot No.],Table2[y2],300)</f>
        <v>300</v>
      </c>
    </row>
    <row r="157" spans="36:41" x14ac:dyDescent="0.3">
      <c r="AJ157">
        <f>_xlfn.XLOOKUP(AI157,Table2[Shot No.],Table2[x2],300)</f>
        <v>300</v>
      </c>
      <c r="AK157">
        <f>_xlfn.XLOOKUP(AI157,Table2[Shot No.],Table2[y2],300)</f>
        <v>300</v>
      </c>
      <c r="AN157">
        <f>_xlfn.XLOOKUP(AM157,Table2[Shot No.],Table2[x2],300)</f>
        <v>300</v>
      </c>
      <c r="AO157">
        <f>_xlfn.XLOOKUP(AM157,Table2[Shot No.],Table2[y2],300)</f>
        <v>300</v>
      </c>
    </row>
    <row r="158" spans="36:41" x14ac:dyDescent="0.3">
      <c r="AJ158">
        <f>_xlfn.XLOOKUP(AI158,Table2[Shot No.],Table2[x2],300)</f>
        <v>300</v>
      </c>
      <c r="AK158">
        <f>_xlfn.XLOOKUP(AI158,Table2[Shot No.],Table2[y2],300)</f>
        <v>300</v>
      </c>
      <c r="AN158">
        <f>_xlfn.XLOOKUP(AM158,Table2[Shot No.],Table2[x2],300)</f>
        <v>300</v>
      </c>
      <c r="AO158">
        <f>_xlfn.XLOOKUP(AM158,Table2[Shot No.],Table2[y2],300)</f>
        <v>300</v>
      </c>
    </row>
    <row r="159" spans="36:41" x14ac:dyDescent="0.3">
      <c r="AJ159">
        <f>_xlfn.XLOOKUP(AI159,Table2[Shot No.],Table2[x2],300)</f>
        <v>300</v>
      </c>
      <c r="AK159">
        <f>_xlfn.XLOOKUP(AI159,Table2[Shot No.],Table2[y2],300)</f>
        <v>300</v>
      </c>
      <c r="AN159">
        <f>_xlfn.XLOOKUP(AM159,Table2[Shot No.],Table2[x2],300)</f>
        <v>300</v>
      </c>
      <c r="AO159">
        <f>_xlfn.XLOOKUP(AM159,Table2[Shot No.],Table2[y2],300)</f>
        <v>300</v>
      </c>
    </row>
    <row r="160" spans="36:41" x14ac:dyDescent="0.3">
      <c r="AJ160">
        <f>_xlfn.XLOOKUP(AI160,Table2[Shot No.],Table2[x2],300)</f>
        <v>300</v>
      </c>
      <c r="AK160">
        <f>_xlfn.XLOOKUP(AI160,Table2[Shot No.],Table2[y2],300)</f>
        <v>300</v>
      </c>
      <c r="AN160">
        <f>_xlfn.XLOOKUP(AM160,Table2[Shot No.],Table2[x2],300)</f>
        <v>300</v>
      </c>
      <c r="AO160">
        <f>_xlfn.XLOOKUP(AM160,Table2[Shot No.],Table2[y2],300)</f>
        <v>300</v>
      </c>
    </row>
    <row r="161" spans="36:41" x14ac:dyDescent="0.3">
      <c r="AJ161">
        <f>_xlfn.XLOOKUP(AI161,Table2[Shot No.],Table2[x2],300)</f>
        <v>300</v>
      </c>
      <c r="AK161">
        <f>_xlfn.XLOOKUP(AI161,Table2[Shot No.],Table2[y2],300)</f>
        <v>300</v>
      </c>
      <c r="AN161">
        <f>_xlfn.XLOOKUP(AM161,Table2[Shot No.],Table2[x2],300)</f>
        <v>300</v>
      </c>
      <c r="AO161">
        <f>_xlfn.XLOOKUP(AM161,Table2[Shot No.],Table2[y2],300)</f>
        <v>300</v>
      </c>
    </row>
    <row r="162" spans="36:41" x14ac:dyDescent="0.3">
      <c r="AJ162">
        <f>_xlfn.XLOOKUP(AI162,Table2[Shot No.],Table2[x2],300)</f>
        <v>300</v>
      </c>
      <c r="AK162">
        <f>_xlfn.XLOOKUP(AI162,Table2[Shot No.],Table2[y2],300)</f>
        <v>300</v>
      </c>
      <c r="AN162">
        <f>_xlfn.XLOOKUP(AM162,Table2[Shot No.],Table2[x2],300)</f>
        <v>300</v>
      </c>
      <c r="AO162">
        <f>_xlfn.XLOOKUP(AM162,Table2[Shot No.],Table2[y2],300)</f>
        <v>300</v>
      </c>
    </row>
    <row r="163" spans="36:41" x14ac:dyDescent="0.3">
      <c r="AJ163">
        <f>_xlfn.XLOOKUP(AI163,Table2[Shot No.],Table2[x2],300)</f>
        <v>300</v>
      </c>
      <c r="AK163">
        <f>_xlfn.XLOOKUP(AI163,Table2[Shot No.],Table2[y2],300)</f>
        <v>300</v>
      </c>
      <c r="AN163">
        <f>_xlfn.XLOOKUP(AM163,Table2[Shot No.],Table2[x2],300)</f>
        <v>300</v>
      </c>
      <c r="AO163">
        <f>_xlfn.XLOOKUP(AM163,Table2[Shot No.],Table2[y2],300)</f>
        <v>300</v>
      </c>
    </row>
    <row r="164" spans="36:41" x14ac:dyDescent="0.3">
      <c r="AJ164">
        <f>_xlfn.XLOOKUP(AI164,Table2[Shot No.],Table2[x2],300)</f>
        <v>300</v>
      </c>
      <c r="AK164">
        <f>_xlfn.XLOOKUP(AI164,Table2[Shot No.],Table2[y2],300)</f>
        <v>300</v>
      </c>
      <c r="AN164">
        <f>_xlfn.XLOOKUP(AM164,Table2[Shot No.],Table2[x2],300)</f>
        <v>300</v>
      </c>
      <c r="AO164">
        <f>_xlfn.XLOOKUP(AM164,Table2[Shot No.],Table2[y2],300)</f>
        <v>300</v>
      </c>
    </row>
    <row r="165" spans="36:41" x14ac:dyDescent="0.3">
      <c r="AJ165">
        <f>_xlfn.XLOOKUP(AI165,Table2[Shot No.],Table2[x2],300)</f>
        <v>300</v>
      </c>
      <c r="AK165">
        <f>_xlfn.XLOOKUP(AI165,Table2[Shot No.],Table2[y2],300)</f>
        <v>300</v>
      </c>
      <c r="AN165">
        <f>_xlfn.XLOOKUP(AM165,Table2[Shot No.],Table2[x2],300)</f>
        <v>300</v>
      </c>
      <c r="AO165">
        <f>_xlfn.XLOOKUP(AM165,Table2[Shot No.],Table2[y2],300)</f>
        <v>300</v>
      </c>
    </row>
    <row r="166" spans="36:41" x14ac:dyDescent="0.3">
      <c r="AJ166">
        <f>_xlfn.XLOOKUP(AI166,Table2[Shot No.],Table2[x2],300)</f>
        <v>300</v>
      </c>
      <c r="AK166">
        <f>_xlfn.XLOOKUP(AI166,Table2[Shot No.],Table2[y2],300)</f>
        <v>300</v>
      </c>
      <c r="AN166">
        <f>_xlfn.XLOOKUP(AM166,Table2[Shot No.],Table2[x2],300)</f>
        <v>300</v>
      </c>
      <c r="AO166">
        <f>_xlfn.XLOOKUP(AM166,Table2[Shot No.],Table2[y2],300)</f>
        <v>300</v>
      </c>
    </row>
    <row r="167" spans="36:41" x14ac:dyDescent="0.3">
      <c r="AJ167">
        <f>_xlfn.XLOOKUP(AI167,Table2[Shot No.],Table2[x2],300)</f>
        <v>300</v>
      </c>
      <c r="AK167">
        <f>_xlfn.XLOOKUP(AI167,Table2[Shot No.],Table2[y2],300)</f>
        <v>300</v>
      </c>
      <c r="AN167">
        <f>_xlfn.XLOOKUP(AM167,Table2[Shot No.],Table2[x2],300)</f>
        <v>300</v>
      </c>
      <c r="AO167">
        <f>_xlfn.XLOOKUP(AM167,Table2[Shot No.],Table2[y2],300)</f>
        <v>300</v>
      </c>
    </row>
    <row r="168" spans="36:41" x14ac:dyDescent="0.3">
      <c r="AJ168">
        <f>_xlfn.XLOOKUP(AI168,Table2[Shot No.],Table2[x2],300)</f>
        <v>300</v>
      </c>
      <c r="AK168">
        <f>_xlfn.XLOOKUP(AI168,Table2[Shot No.],Table2[y2],300)</f>
        <v>300</v>
      </c>
      <c r="AN168">
        <f>_xlfn.XLOOKUP(AM168,Table2[Shot No.],Table2[x2],300)</f>
        <v>300</v>
      </c>
      <c r="AO168">
        <f>_xlfn.XLOOKUP(AM168,Table2[Shot No.],Table2[y2],300)</f>
        <v>300</v>
      </c>
    </row>
    <row r="169" spans="36:41" x14ac:dyDescent="0.3">
      <c r="AJ169">
        <f>_xlfn.XLOOKUP(AI169,Table2[Shot No.],Table2[x2],300)</f>
        <v>300</v>
      </c>
      <c r="AK169">
        <f>_xlfn.XLOOKUP(AI169,Table2[Shot No.],Table2[y2],300)</f>
        <v>300</v>
      </c>
      <c r="AN169">
        <f>_xlfn.XLOOKUP(AM169,Table2[Shot No.],Table2[x2],300)</f>
        <v>300</v>
      </c>
      <c r="AO169">
        <f>_xlfn.XLOOKUP(AM169,Table2[Shot No.],Table2[y2],300)</f>
        <v>300</v>
      </c>
    </row>
    <row r="170" spans="36:41" x14ac:dyDescent="0.3">
      <c r="AJ170">
        <f>_xlfn.XLOOKUP(AI170,Table2[Shot No.],Table2[x2],300)</f>
        <v>300</v>
      </c>
      <c r="AK170">
        <f>_xlfn.XLOOKUP(AI170,Table2[Shot No.],Table2[y2],300)</f>
        <v>300</v>
      </c>
      <c r="AN170">
        <f>_xlfn.XLOOKUP(AM170,Table2[Shot No.],Table2[x2],300)</f>
        <v>300</v>
      </c>
      <c r="AO170">
        <f>_xlfn.XLOOKUP(AM170,Table2[Shot No.],Table2[y2],300)</f>
        <v>300</v>
      </c>
    </row>
    <row r="171" spans="36:41" x14ac:dyDescent="0.3">
      <c r="AJ171">
        <f>_xlfn.XLOOKUP(AI171,Table2[Shot No.],Table2[x2],300)</f>
        <v>300</v>
      </c>
      <c r="AK171">
        <f>_xlfn.XLOOKUP(AI171,Table2[Shot No.],Table2[y2],300)</f>
        <v>300</v>
      </c>
      <c r="AN171">
        <f>_xlfn.XLOOKUP(AM171,Table2[Shot No.],Table2[x2],300)</f>
        <v>300</v>
      </c>
      <c r="AO171">
        <f>_xlfn.XLOOKUP(AM171,Table2[Shot No.],Table2[y2],300)</f>
        <v>300</v>
      </c>
    </row>
    <row r="172" spans="36:41" x14ac:dyDescent="0.3">
      <c r="AJ172">
        <f>_xlfn.XLOOKUP(AI172,Table2[Shot No.],Table2[x2],300)</f>
        <v>300</v>
      </c>
      <c r="AK172">
        <f>_xlfn.XLOOKUP(AI172,Table2[Shot No.],Table2[y2],300)</f>
        <v>300</v>
      </c>
      <c r="AN172">
        <f>_xlfn.XLOOKUP(AM172,Table2[Shot No.],Table2[x2],300)</f>
        <v>300</v>
      </c>
      <c r="AO172">
        <f>_xlfn.XLOOKUP(AM172,Table2[Shot No.],Table2[y2],300)</f>
        <v>300</v>
      </c>
    </row>
    <row r="173" spans="36:41" x14ac:dyDescent="0.3">
      <c r="AJ173">
        <f>_xlfn.XLOOKUP(AI173,Table2[Shot No.],Table2[x2],300)</f>
        <v>300</v>
      </c>
      <c r="AK173">
        <f>_xlfn.XLOOKUP(AI173,Table2[Shot No.],Table2[y2],300)</f>
        <v>300</v>
      </c>
      <c r="AN173">
        <f>_xlfn.XLOOKUP(AM173,Table2[Shot No.],Table2[x2],300)</f>
        <v>300</v>
      </c>
      <c r="AO173">
        <f>_xlfn.XLOOKUP(AM173,Table2[Shot No.],Table2[y2],300)</f>
        <v>300</v>
      </c>
    </row>
    <row r="174" spans="36:41" x14ac:dyDescent="0.3">
      <c r="AJ174">
        <f>_xlfn.XLOOKUP(AI174,Table2[Shot No.],Table2[x2],300)</f>
        <v>300</v>
      </c>
      <c r="AK174">
        <f>_xlfn.XLOOKUP(AI174,Table2[Shot No.],Table2[y2],300)</f>
        <v>300</v>
      </c>
      <c r="AN174">
        <f>_xlfn.XLOOKUP(AM174,Table2[Shot No.],Table2[x2],300)</f>
        <v>300</v>
      </c>
      <c r="AO174">
        <f>_xlfn.XLOOKUP(AM174,Table2[Shot No.],Table2[y2],300)</f>
        <v>300</v>
      </c>
    </row>
    <row r="175" spans="36:41" x14ac:dyDescent="0.3">
      <c r="AJ175">
        <f>_xlfn.XLOOKUP(AI175,Table2[Shot No.],Table2[x2],300)</f>
        <v>300</v>
      </c>
      <c r="AK175">
        <f>_xlfn.XLOOKUP(AI175,Table2[Shot No.],Table2[y2],300)</f>
        <v>300</v>
      </c>
      <c r="AN175">
        <f>_xlfn.XLOOKUP(AM175,Table2[Shot No.],Table2[x2],300)</f>
        <v>300</v>
      </c>
      <c r="AO175">
        <f>_xlfn.XLOOKUP(AM175,Table2[Shot No.],Table2[y2],300)</f>
        <v>300</v>
      </c>
    </row>
    <row r="176" spans="36:41" x14ac:dyDescent="0.3">
      <c r="AJ176">
        <f>_xlfn.XLOOKUP(AI176,Table2[Shot No.],Table2[x2],300)</f>
        <v>300</v>
      </c>
      <c r="AK176">
        <f>_xlfn.XLOOKUP(AI176,Table2[Shot No.],Table2[y2],300)</f>
        <v>300</v>
      </c>
      <c r="AN176">
        <f>_xlfn.XLOOKUP(AM176,Table2[Shot No.],Table2[x2],300)</f>
        <v>300</v>
      </c>
      <c r="AO176">
        <f>_xlfn.XLOOKUP(AM176,Table2[Shot No.],Table2[y2],300)</f>
        <v>300</v>
      </c>
    </row>
    <row r="177" spans="36:41" x14ac:dyDescent="0.3">
      <c r="AJ177">
        <f>_xlfn.XLOOKUP(AI177,Table2[Shot No.],Table2[x2],300)</f>
        <v>300</v>
      </c>
      <c r="AK177">
        <f>_xlfn.XLOOKUP(AI177,Table2[Shot No.],Table2[y2],300)</f>
        <v>300</v>
      </c>
      <c r="AN177">
        <f>_xlfn.XLOOKUP(AM177,Table2[Shot No.],Table2[x2],300)</f>
        <v>300</v>
      </c>
      <c r="AO177">
        <f>_xlfn.XLOOKUP(AM177,Table2[Shot No.],Table2[y2],300)</f>
        <v>300</v>
      </c>
    </row>
    <row r="178" spans="36:41" x14ac:dyDescent="0.3">
      <c r="AJ178">
        <f>_xlfn.XLOOKUP(AI178,Table2[Shot No.],Table2[x2],300)</f>
        <v>300</v>
      </c>
      <c r="AK178">
        <f>_xlfn.XLOOKUP(AI178,Table2[Shot No.],Table2[y2],300)</f>
        <v>300</v>
      </c>
      <c r="AN178">
        <f>_xlfn.XLOOKUP(AM178,Table2[Shot No.],Table2[x2],300)</f>
        <v>300</v>
      </c>
      <c r="AO178">
        <f>_xlfn.XLOOKUP(AM178,Table2[Shot No.],Table2[y2],300)</f>
        <v>300</v>
      </c>
    </row>
    <row r="179" spans="36:41" x14ac:dyDescent="0.3">
      <c r="AJ179">
        <f>_xlfn.XLOOKUP(AI179,Table2[Shot No.],Table2[x2],300)</f>
        <v>300</v>
      </c>
      <c r="AK179">
        <f>_xlfn.XLOOKUP(AI179,Table2[Shot No.],Table2[y2],300)</f>
        <v>300</v>
      </c>
      <c r="AN179">
        <f>_xlfn.XLOOKUP(AM179,Table2[Shot No.],Table2[x2],300)</f>
        <v>300</v>
      </c>
      <c r="AO179">
        <f>_xlfn.XLOOKUP(AM179,Table2[Shot No.],Table2[y2],300)</f>
        <v>300</v>
      </c>
    </row>
    <row r="180" spans="36:41" x14ac:dyDescent="0.3">
      <c r="AJ180">
        <f>_xlfn.XLOOKUP(AI180,Table2[Shot No.],Table2[x2],300)</f>
        <v>300</v>
      </c>
      <c r="AK180">
        <f>_xlfn.XLOOKUP(AI180,Table2[Shot No.],Table2[y2],300)</f>
        <v>300</v>
      </c>
      <c r="AN180">
        <f>_xlfn.XLOOKUP(AM180,Table2[Shot No.],Table2[x2],300)</f>
        <v>300</v>
      </c>
      <c r="AO180">
        <f>_xlfn.XLOOKUP(AM180,Table2[Shot No.],Table2[y2],300)</f>
        <v>300</v>
      </c>
    </row>
    <row r="181" spans="36:41" x14ac:dyDescent="0.3">
      <c r="AJ181">
        <f>_xlfn.XLOOKUP(AI181,Table2[Shot No.],Table2[x2],300)</f>
        <v>300</v>
      </c>
      <c r="AK181">
        <f>_xlfn.XLOOKUP(AI181,Table2[Shot No.],Table2[y2],300)</f>
        <v>300</v>
      </c>
      <c r="AN181">
        <f>_xlfn.XLOOKUP(AM181,Table2[Shot No.],Table2[x2],300)</f>
        <v>300</v>
      </c>
      <c r="AO181">
        <f>_xlfn.XLOOKUP(AM181,Table2[Shot No.],Table2[y2],300)</f>
        <v>300</v>
      </c>
    </row>
    <row r="182" spans="36:41" x14ac:dyDescent="0.3">
      <c r="AJ182">
        <f>_xlfn.XLOOKUP(AI182,Table2[Shot No.],Table2[x2],300)</f>
        <v>300</v>
      </c>
      <c r="AK182">
        <f>_xlfn.XLOOKUP(AI182,Table2[Shot No.],Table2[y2],300)</f>
        <v>300</v>
      </c>
      <c r="AN182">
        <f>_xlfn.XLOOKUP(AM182,Table2[Shot No.],Table2[x2],300)</f>
        <v>300</v>
      </c>
      <c r="AO182">
        <f>_xlfn.XLOOKUP(AM182,Table2[Shot No.],Table2[y2],300)</f>
        <v>300</v>
      </c>
    </row>
    <row r="183" spans="36:41" x14ac:dyDescent="0.3">
      <c r="AJ183">
        <f>_xlfn.XLOOKUP(AI183,Table2[Shot No.],Table2[x2],300)</f>
        <v>300</v>
      </c>
      <c r="AK183">
        <f>_xlfn.XLOOKUP(AI183,Table2[Shot No.],Table2[y2],300)</f>
        <v>300</v>
      </c>
      <c r="AN183">
        <f>_xlfn.XLOOKUP(AM183,Table2[Shot No.],Table2[x2],300)</f>
        <v>300</v>
      </c>
      <c r="AO183">
        <f>_xlfn.XLOOKUP(AM183,Table2[Shot No.],Table2[y2],300)</f>
        <v>300</v>
      </c>
    </row>
    <row r="184" spans="36:41" x14ac:dyDescent="0.3">
      <c r="AJ184">
        <f>_xlfn.XLOOKUP(AI184,Table2[Shot No.],Table2[x2],300)</f>
        <v>300</v>
      </c>
      <c r="AK184">
        <f>_xlfn.XLOOKUP(AI184,Table2[Shot No.],Table2[y2],300)</f>
        <v>300</v>
      </c>
      <c r="AN184">
        <f>_xlfn.XLOOKUP(AM184,Table2[Shot No.],Table2[x2],300)</f>
        <v>300</v>
      </c>
      <c r="AO184">
        <f>_xlfn.XLOOKUP(AM184,Table2[Shot No.],Table2[y2],300)</f>
        <v>300</v>
      </c>
    </row>
    <row r="185" spans="36:41" x14ac:dyDescent="0.3">
      <c r="AJ185">
        <f>_xlfn.XLOOKUP(AI185,Table2[Shot No.],Table2[x2],300)</f>
        <v>300</v>
      </c>
      <c r="AK185">
        <f>_xlfn.XLOOKUP(AI185,Table2[Shot No.],Table2[y2],300)</f>
        <v>300</v>
      </c>
      <c r="AN185">
        <f>_xlfn.XLOOKUP(AM185,Table2[Shot No.],Table2[x2],300)</f>
        <v>300</v>
      </c>
      <c r="AO185">
        <f>_xlfn.XLOOKUP(AM185,Table2[Shot No.],Table2[y2],300)</f>
        <v>300</v>
      </c>
    </row>
    <row r="186" spans="36:41" x14ac:dyDescent="0.3">
      <c r="AJ186">
        <f>_xlfn.XLOOKUP(AI186,Table2[Shot No.],Table2[x2],300)</f>
        <v>300</v>
      </c>
      <c r="AK186">
        <f>_xlfn.XLOOKUP(AI186,Table2[Shot No.],Table2[y2],300)</f>
        <v>300</v>
      </c>
      <c r="AN186">
        <f>_xlfn.XLOOKUP(AM186,Table2[Shot No.],Table2[x2],300)</f>
        <v>300</v>
      </c>
      <c r="AO186">
        <f>_xlfn.XLOOKUP(AM186,Table2[Shot No.],Table2[y2],300)</f>
        <v>300</v>
      </c>
    </row>
    <row r="187" spans="36:41" x14ac:dyDescent="0.3">
      <c r="AJ187">
        <f>_xlfn.XLOOKUP(AI187,Table2[Shot No.],Table2[x2],300)</f>
        <v>300</v>
      </c>
      <c r="AK187">
        <f>_xlfn.XLOOKUP(AI187,Table2[Shot No.],Table2[y2],300)</f>
        <v>300</v>
      </c>
      <c r="AN187">
        <f>_xlfn.XLOOKUP(AM187,Table2[Shot No.],Table2[x2],300)</f>
        <v>300</v>
      </c>
      <c r="AO187">
        <f>_xlfn.XLOOKUP(AM187,Table2[Shot No.],Table2[y2],300)</f>
        <v>300</v>
      </c>
    </row>
    <row r="188" spans="36:41" x14ac:dyDescent="0.3">
      <c r="AJ188">
        <f>_xlfn.XLOOKUP(AI188,Table2[Shot No.],Table2[x2],300)</f>
        <v>300</v>
      </c>
      <c r="AK188">
        <f>_xlfn.XLOOKUP(AI188,Table2[Shot No.],Table2[y2],300)</f>
        <v>300</v>
      </c>
      <c r="AN188">
        <f>_xlfn.XLOOKUP(AM188,Table2[Shot No.],Table2[x2],300)</f>
        <v>300</v>
      </c>
      <c r="AO188">
        <f>_xlfn.XLOOKUP(AM188,Table2[Shot No.],Table2[y2],300)</f>
        <v>300</v>
      </c>
    </row>
    <row r="189" spans="36:41" x14ac:dyDescent="0.3">
      <c r="AJ189">
        <f>_xlfn.XLOOKUP(AI189,Table2[Shot No.],Table2[x2],300)</f>
        <v>300</v>
      </c>
      <c r="AK189">
        <f>_xlfn.XLOOKUP(AI189,Table2[Shot No.],Table2[y2],300)</f>
        <v>300</v>
      </c>
      <c r="AN189">
        <f>_xlfn.XLOOKUP(AM189,Table2[Shot No.],Table2[x2],300)</f>
        <v>300</v>
      </c>
      <c r="AO189">
        <f>_xlfn.XLOOKUP(AM189,Table2[Shot No.],Table2[y2],300)</f>
        <v>300</v>
      </c>
    </row>
    <row r="190" spans="36:41" x14ac:dyDescent="0.3">
      <c r="AJ190">
        <f>_xlfn.XLOOKUP(AI190,Table2[Shot No.],Table2[x2],300)</f>
        <v>300</v>
      </c>
      <c r="AK190">
        <f>_xlfn.XLOOKUP(AI190,Table2[Shot No.],Table2[y2],300)</f>
        <v>300</v>
      </c>
      <c r="AN190">
        <f>_xlfn.XLOOKUP(AM190,Table2[Shot No.],Table2[x2],300)</f>
        <v>300</v>
      </c>
      <c r="AO190">
        <f>_xlfn.XLOOKUP(AM190,Table2[Shot No.],Table2[y2],300)</f>
        <v>300</v>
      </c>
    </row>
    <row r="191" spans="36:41" x14ac:dyDescent="0.3">
      <c r="AJ191">
        <f>_xlfn.XLOOKUP(AI191,Table2[Shot No.],Table2[x2],300)</f>
        <v>300</v>
      </c>
      <c r="AK191">
        <f>_xlfn.XLOOKUP(AI191,Table2[Shot No.],Table2[y2],300)</f>
        <v>300</v>
      </c>
      <c r="AN191">
        <f>_xlfn.XLOOKUP(AM191,Table2[Shot No.],Table2[x2],300)</f>
        <v>300</v>
      </c>
      <c r="AO191">
        <f>_xlfn.XLOOKUP(AM191,Table2[Shot No.],Table2[y2],300)</f>
        <v>300</v>
      </c>
    </row>
    <row r="192" spans="36:41" x14ac:dyDescent="0.3">
      <c r="AJ192">
        <f>_xlfn.XLOOKUP(AI192,Table2[Shot No.],Table2[x2],300)</f>
        <v>300</v>
      </c>
      <c r="AK192">
        <f>_xlfn.XLOOKUP(AI192,Table2[Shot No.],Table2[y2],300)</f>
        <v>300</v>
      </c>
      <c r="AN192">
        <f>_xlfn.XLOOKUP(AM192,Table2[Shot No.],Table2[x2],300)</f>
        <v>300</v>
      </c>
      <c r="AO192">
        <f>_xlfn.XLOOKUP(AM192,Table2[Shot No.],Table2[y2],300)</f>
        <v>300</v>
      </c>
    </row>
    <row r="193" spans="36:41" x14ac:dyDescent="0.3">
      <c r="AJ193">
        <f>_xlfn.XLOOKUP(AI193,Table2[Shot No.],Table2[x2],300)</f>
        <v>300</v>
      </c>
      <c r="AK193">
        <f>_xlfn.XLOOKUP(AI193,Table2[Shot No.],Table2[y2],300)</f>
        <v>300</v>
      </c>
      <c r="AN193">
        <f>_xlfn.XLOOKUP(AM193,Table2[Shot No.],Table2[x2],300)</f>
        <v>300</v>
      </c>
      <c r="AO193">
        <f>_xlfn.XLOOKUP(AM193,Table2[Shot No.],Table2[y2],300)</f>
        <v>300</v>
      </c>
    </row>
    <row r="194" spans="36:41" x14ac:dyDescent="0.3">
      <c r="AJ194">
        <f>_xlfn.XLOOKUP(AI194,Table2[Shot No.],Table2[x2],300)</f>
        <v>300</v>
      </c>
      <c r="AK194">
        <f>_xlfn.XLOOKUP(AI194,Table2[Shot No.],Table2[y2],300)</f>
        <v>300</v>
      </c>
      <c r="AN194">
        <f>_xlfn.XLOOKUP(AM194,Table2[Shot No.],Table2[x2],300)</f>
        <v>300</v>
      </c>
      <c r="AO194">
        <f>_xlfn.XLOOKUP(AM194,Table2[Shot No.],Table2[y2],300)</f>
        <v>300</v>
      </c>
    </row>
    <row r="195" spans="36:41" x14ac:dyDescent="0.3">
      <c r="AJ195">
        <f>_xlfn.XLOOKUP(AI195,Table2[Shot No.],Table2[x2],300)</f>
        <v>300</v>
      </c>
      <c r="AK195">
        <f>_xlfn.XLOOKUP(AI195,Table2[Shot No.],Table2[y2],300)</f>
        <v>300</v>
      </c>
      <c r="AN195">
        <f>_xlfn.XLOOKUP(AM195,Table2[Shot No.],Table2[x2],300)</f>
        <v>300</v>
      </c>
      <c r="AO195">
        <f>_xlfn.XLOOKUP(AM195,Table2[Shot No.],Table2[y2],300)</f>
        <v>300</v>
      </c>
    </row>
    <row r="196" spans="36:41" x14ac:dyDescent="0.3">
      <c r="AJ196">
        <f>_xlfn.XLOOKUP(AI196,Table2[Shot No.],Table2[x2],300)</f>
        <v>300</v>
      </c>
      <c r="AK196">
        <f>_xlfn.XLOOKUP(AI196,Table2[Shot No.],Table2[y2],300)</f>
        <v>300</v>
      </c>
      <c r="AN196">
        <f>_xlfn.XLOOKUP(AM196,Table2[Shot No.],Table2[x2],300)</f>
        <v>300</v>
      </c>
      <c r="AO196">
        <f>_xlfn.XLOOKUP(AM196,Table2[Shot No.],Table2[y2],300)</f>
        <v>300</v>
      </c>
    </row>
    <row r="197" spans="36:41" x14ac:dyDescent="0.3">
      <c r="AJ197">
        <f>_xlfn.XLOOKUP(AI197,Table2[Shot No.],Table2[x2],300)</f>
        <v>300</v>
      </c>
      <c r="AK197">
        <f>_xlfn.XLOOKUP(AI197,Table2[Shot No.],Table2[y2],300)</f>
        <v>300</v>
      </c>
      <c r="AN197">
        <f>_xlfn.XLOOKUP(AM197,Table2[Shot No.],Table2[x2],300)</f>
        <v>300</v>
      </c>
      <c r="AO197">
        <f>_xlfn.XLOOKUP(AM197,Table2[Shot No.],Table2[y2],300)</f>
        <v>300</v>
      </c>
    </row>
    <row r="198" spans="36:41" x14ac:dyDescent="0.3">
      <c r="AJ198">
        <f>_xlfn.XLOOKUP(AI198,Table2[Shot No.],Table2[x2],300)</f>
        <v>300</v>
      </c>
      <c r="AK198">
        <f>_xlfn.XLOOKUP(AI198,Table2[Shot No.],Table2[y2],300)</f>
        <v>300</v>
      </c>
      <c r="AN198">
        <f>_xlfn.XLOOKUP(AM198,Table2[Shot No.],Table2[x2],300)</f>
        <v>300</v>
      </c>
      <c r="AO198">
        <f>_xlfn.XLOOKUP(AM198,Table2[Shot No.],Table2[y2],300)</f>
        <v>300</v>
      </c>
    </row>
    <row r="199" spans="36:41" x14ac:dyDescent="0.3">
      <c r="AJ199">
        <f>_xlfn.XLOOKUP(AI199,Table2[Shot No.],Table2[x2],300)</f>
        <v>300</v>
      </c>
      <c r="AK199">
        <f>_xlfn.XLOOKUP(AI199,Table2[Shot No.],Table2[y2],300)</f>
        <v>300</v>
      </c>
      <c r="AN199">
        <f>_xlfn.XLOOKUP(AM199,Table2[Shot No.],Table2[x2],300)</f>
        <v>300</v>
      </c>
      <c r="AO199">
        <f>_xlfn.XLOOKUP(AM199,Table2[Shot No.],Table2[y2],300)</f>
        <v>300</v>
      </c>
    </row>
    <row r="200" spans="36:41" x14ac:dyDescent="0.3">
      <c r="AJ200">
        <f>_xlfn.XLOOKUP(AI200,Table2[Shot No.],Table2[x2],300)</f>
        <v>300</v>
      </c>
      <c r="AK200">
        <f>_xlfn.XLOOKUP(AI200,Table2[Shot No.],Table2[y2],300)</f>
        <v>300</v>
      </c>
      <c r="AN200">
        <f>_xlfn.XLOOKUP(AM200,Table2[Shot No.],Table2[x2],300)</f>
        <v>300</v>
      </c>
      <c r="AO200">
        <f>_xlfn.XLOOKUP(AM200,Table2[Shot No.],Table2[y2],300)</f>
        <v>300</v>
      </c>
    </row>
    <row r="201" spans="36:41" x14ac:dyDescent="0.3">
      <c r="AJ201">
        <f>_xlfn.XLOOKUP(AI201,Table2[Shot No.],Table2[x2],300)</f>
        <v>300</v>
      </c>
      <c r="AK201">
        <f>_xlfn.XLOOKUP(AI201,Table2[Shot No.],Table2[y2],300)</f>
        <v>300</v>
      </c>
      <c r="AN201">
        <f>_xlfn.XLOOKUP(AM201,Table2[Shot No.],Table2[x2],300)</f>
        <v>300</v>
      </c>
      <c r="AO201">
        <f>_xlfn.XLOOKUP(AM201,Table2[Shot No.],Table2[y2],300)</f>
        <v>300</v>
      </c>
    </row>
    <row r="202" spans="36:41" x14ac:dyDescent="0.3">
      <c r="AJ202">
        <f>_xlfn.XLOOKUP(AI202,Table2[Shot No.],Table2[x2],300)</f>
        <v>300</v>
      </c>
      <c r="AK202">
        <f>_xlfn.XLOOKUP(AI202,Table2[Shot No.],Table2[y2],300)</f>
        <v>300</v>
      </c>
      <c r="AN202">
        <f>_xlfn.XLOOKUP(AM202,Table2[Shot No.],Table2[x2],300)</f>
        <v>300</v>
      </c>
      <c r="AO202">
        <f>_xlfn.XLOOKUP(AM202,Table2[Shot No.],Table2[y2],300)</f>
        <v>300</v>
      </c>
    </row>
    <row r="203" spans="36:41" x14ac:dyDescent="0.3">
      <c r="AJ203">
        <f>_xlfn.XLOOKUP(AI203,Table2[Shot No.],Table2[x2],300)</f>
        <v>300</v>
      </c>
      <c r="AK203">
        <f>_xlfn.XLOOKUP(AI203,Table2[Shot No.],Table2[y2],300)</f>
        <v>300</v>
      </c>
      <c r="AN203">
        <f>_xlfn.XLOOKUP(AM203,Table2[Shot No.],Table2[x2],300)</f>
        <v>300</v>
      </c>
      <c r="AO203">
        <f>_xlfn.XLOOKUP(AM203,Table2[Shot No.],Table2[y2],300)</f>
        <v>300</v>
      </c>
    </row>
    <row r="204" spans="36:41" x14ac:dyDescent="0.3">
      <c r="AJ204">
        <f>_xlfn.XLOOKUP(AI204,Table2[Shot No.],Table2[x2],300)</f>
        <v>300</v>
      </c>
      <c r="AK204">
        <f>_xlfn.XLOOKUP(AI204,Table2[Shot No.],Table2[y2],300)</f>
        <v>300</v>
      </c>
      <c r="AN204">
        <f>_xlfn.XLOOKUP(AM204,Table2[Shot No.],Table2[x2],300)</f>
        <v>300</v>
      </c>
      <c r="AO204">
        <f>_xlfn.XLOOKUP(AM204,Table2[Shot No.],Table2[y2],300)</f>
        <v>300</v>
      </c>
    </row>
    <row r="205" spans="36:41" x14ac:dyDescent="0.3">
      <c r="AJ205">
        <f>_xlfn.XLOOKUP(AI205,Table2[Shot No.],Table2[x2],300)</f>
        <v>300</v>
      </c>
      <c r="AK205">
        <f>_xlfn.XLOOKUP(AI205,Table2[Shot No.],Table2[y2],300)</f>
        <v>300</v>
      </c>
      <c r="AN205">
        <f>_xlfn.XLOOKUP(AM205,Table2[Shot No.],Table2[x2],300)</f>
        <v>300</v>
      </c>
      <c r="AO205">
        <f>_xlfn.XLOOKUP(AM205,Table2[Shot No.],Table2[y2],300)</f>
        <v>300</v>
      </c>
    </row>
    <row r="206" spans="36:41" x14ac:dyDescent="0.3">
      <c r="AJ206">
        <f>_xlfn.XLOOKUP(AI206,Table2[Shot No.],Table2[x2],300)</f>
        <v>300</v>
      </c>
      <c r="AK206">
        <f>_xlfn.XLOOKUP(AI206,Table2[Shot No.],Table2[y2],300)</f>
        <v>300</v>
      </c>
      <c r="AN206">
        <f>_xlfn.XLOOKUP(AM206,Table2[Shot No.],Table2[x2],300)</f>
        <v>300</v>
      </c>
      <c r="AO206">
        <f>_xlfn.XLOOKUP(AM206,Table2[Shot No.],Table2[y2],300)</f>
        <v>300</v>
      </c>
    </row>
    <row r="207" spans="36:41" x14ac:dyDescent="0.3">
      <c r="AJ207">
        <f>_xlfn.XLOOKUP(AI207,Table2[Shot No.],Table2[x2],300)</f>
        <v>300</v>
      </c>
      <c r="AK207">
        <f>_xlfn.XLOOKUP(AI207,Table2[Shot No.],Table2[y2],300)</f>
        <v>300</v>
      </c>
      <c r="AN207">
        <f>_xlfn.XLOOKUP(AM207,Table2[Shot No.],Table2[x2],300)</f>
        <v>300</v>
      </c>
      <c r="AO207">
        <f>_xlfn.XLOOKUP(AM207,Table2[Shot No.],Table2[y2],300)</f>
        <v>300</v>
      </c>
    </row>
    <row r="208" spans="36:41" x14ac:dyDescent="0.3">
      <c r="AJ208">
        <f>_xlfn.XLOOKUP(AI208,Table2[Shot No.],Table2[x2],300)</f>
        <v>300</v>
      </c>
      <c r="AK208">
        <f>_xlfn.XLOOKUP(AI208,Table2[Shot No.],Table2[y2],300)</f>
        <v>300</v>
      </c>
      <c r="AN208">
        <f>_xlfn.XLOOKUP(AM208,Table2[Shot No.],Table2[x2],300)</f>
        <v>300</v>
      </c>
      <c r="AO208">
        <f>_xlfn.XLOOKUP(AM208,Table2[Shot No.],Table2[y2],300)</f>
        <v>300</v>
      </c>
    </row>
    <row r="209" spans="36:41" x14ac:dyDescent="0.3">
      <c r="AJ209">
        <f>_xlfn.XLOOKUP(AI209,Table2[Shot No.],Table2[x2],300)</f>
        <v>300</v>
      </c>
      <c r="AK209">
        <f>_xlfn.XLOOKUP(AI209,Table2[Shot No.],Table2[y2],300)</f>
        <v>300</v>
      </c>
      <c r="AN209">
        <f>_xlfn.XLOOKUP(AM209,Table2[Shot No.],Table2[x2],300)</f>
        <v>300</v>
      </c>
      <c r="AO209">
        <f>_xlfn.XLOOKUP(AM209,Table2[Shot No.],Table2[y2],300)</f>
        <v>300</v>
      </c>
    </row>
    <row r="210" spans="36:41" x14ac:dyDescent="0.3">
      <c r="AJ210">
        <f>_xlfn.XLOOKUP(AI210,Table2[Shot No.],Table2[x2],300)</f>
        <v>300</v>
      </c>
      <c r="AK210">
        <f>_xlfn.XLOOKUP(AI210,Table2[Shot No.],Table2[y2],300)</f>
        <v>300</v>
      </c>
      <c r="AN210">
        <f>_xlfn.XLOOKUP(AM210,Table2[Shot No.],Table2[x2],300)</f>
        <v>300</v>
      </c>
      <c r="AO210">
        <f>_xlfn.XLOOKUP(AM210,Table2[Shot No.],Table2[y2],300)</f>
        <v>300</v>
      </c>
    </row>
    <row r="211" spans="36:41" x14ac:dyDescent="0.3">
      <c r="AJ211">
        <f>_xlfn.XLOOKUP(AI211,Table2[Shot No.],Table2[x2],300)</f>
        <v>300</v>
      </c>
      <c r="AK211">
        <f>_xlfn.XLOOKUP(AI211,Table2[Shot No.],Table2[y2],300)</f>
        <v>300</v>
      </c>
      <c r="AN211">
        <f>_xlfn.XLOOKUP(AM211,Table2[Shot No.],Table2[x2],300)</f>
        <v>300</v>
      </c>
      <c r="AO211">
        <f>_xlfn.XLOOKUP(AM211,Table2[Shot No.],Table2[y2],300)</f>
        <v>300</v>
      </c>
    </row>
    <row r="212" spans="36:41" x14ac:dyDescent="0.3">
      <c r="AJ212">
        <f>_xlfn.XLOOKUP(AI212,Table2[Shot No.],Table2[x2],300)</f>
        <v>300</v>
      </c>
      <c r="AK212">
        <f>_xlfn.XLOOKUP(AI212,Table2[Shot No.],Table2[y2],300)</f>
        <v>300</v>
      </c>
      <c r="AN212">
        <f>_xlfn.XLOOKUP(AM212,Table2[Shot No.],Table2[x2],300)</f>
        <v>300</v>
      </c>
      <c r="AO212">
        <f>_xlfn.XLOOKUP(AM212,Table2[Shot No.],Table2[y2],300)</f>
        <v>300</v>
      </c>
    </row>
    <row r="213" spans="36:41" x14ac:dyDescent="0.3">
      <c r="AJ213">
        <f>_xlfn.XLOOKUP(AI213,Table2[Shot No.],Table2[x2],300)</f>
        <v>300</v>
      </c>
      <c r="AK213">
        <f>_xlfn.XLOOKUP(AI213,Table2[Shot No.],Table2[y2],300)</f>
        <v>300</v>
      </c>
      <c r="AN213">
        <f>_xlfn.XLOOKUP(AM213,Table2[Shot No.],Table2[x2],300)</f>
        <v>300</v>
      </c>
      <c r="AO213">
        <f>_xlfn.XLOOKUP(AM213,Table2[Shot No.],Table2[y2],300)</f>
        <v>300</v>
      </c>
    </row>
    <row r="214" spans="36:41" x14ac:dyDescent="0.3">
      <c r="AJ214">
        <f>_xlfn.XLOOKUP(AI214,Table2[Shot No.],Table2[x2],300)</f>
        <v>300</v>
      </c>
      <c r="AK214">
        <f>_xlfn.XLOOKUP(AI214,Table2[Shot No.],Table2[y2],300)</f>
        <v>300</v>
      </c>
      <c r="AN214">
        <f>_xlfn.XLOOKUP(AM214,Table2[Shot No.],Table2[x2],300)</f>
        <v>300</v>
      </c>
      <c r="AO214">
        <f>_xlfn.XLOOKUP(AM214,Table2[Shot No.],Table2[y2],300)</f>
        <v>300</v>
      </c>
    </row>
    <row r="215" spans="36:41" x14ac:dyDescent="0.3">
      <c r="AJ215">
        <f>_xlfn.XLOOKUP(AI215,Table2[Shot No.],Table2[x2],300)</f>
        <v>300</v>
      </c>
      <c r="AK215">
        <f>_xlfn.XLOOKUP(AI215,Table2[Shot No.],Table2[y2],300)</f>
        <v>300</v>
      </c>
      <c r="AN215">
        <f>_xlfn.XLOOKUP(AM215,Table2[Shot No.],Table2[x2],300)</f>
        <v>300</v>
      </c>
      <c r="AO215">
        <f>_xlfn.XLOOKUP(AM215,Table2[Shot No.],Table2[y2],300)</f>
        <v>300</v>
      </c>
    </row>
    <row r="216" spans="36:41" x14ac:dyDescent="0.3">
      <c r="AJ216">
        <f>_xlfn.XLOOKUP(AI216,Table2[Shot No.],Table2[x2],300)</f>
        <v>300</v>
      </c>
      <c r="AK216">
        <f>_xlfn.XLOOKUP(AI216,Table2[Shot No.],Table2[y2],300)</f>
        <v>300</v>
      </c>
      <c r="AN216">
        <f>_xlfn.XLOOKUP(AM216,Table2[Shot No.],Table2[x2],300)</f>
        <v>300</v>
      </c>
      <c r="AO216">
        <f>_xlfn.XLOOKUP(AM216,Table2[Shot No.],Table2[y2],300)</f>
        <v>300</v>
      </c>
    </row>
    <row r="217" spans="36:41" x14ac:dyDescent="0.3">
      <c r="AJ217">
        <f>_xlfn.XLOOKUP(AI217,Table2[Shot No.],Table2[x2],300)</f>
        <v>300</v>
      </c>
      <c r="AK217">
        <f>_xlfn.XLOOKUP(AI217,Table2[Shot No.],Table2[y2],300)</f>
        <v>300</v>
      </c>
      <c r="AN217">
        <f>_xlfn.XLOOKUP(AM217,Table2[Shot No.],Table2[x2],300)</f>
        <v>300</v>
      </c>
      <c r="AO217">
        <f>_xlfn.XLOOKUP(AM217,Table2[Shot No.],Table2[y2],300)</f>
        <v>300</v>
      </c>
    </row>
    <row r="218" spans="36:41" x14ac:dyDescent="0.3">
      <c r="AJ218">
        <f>_xlfn.XLOOKUP(AI218,Table2[Shot No.],Table2[x2],300)</f>
        <v>300</v>
      </c>
      <c r="AK218">
        <f>_xlfn.XLOOKUP(AI218,Table2[Shot No.],Table2[y2],300)</f>
        <v>300</v>
      </c>
      <c r="AN218">
        <f>_xlfn.XLOOKUP(AM218,Table2[Shot No.],Table2[x2],300)</f>
        <v>300</v>
      </c>
      <c r="AO218">
        <f>_xlfn.XLOOKUP(AM218,Table2[Shot No.],Table2[y2],300)</f>
        <v>300</v>
      </c>
    </row>
    <row r="219" spans="36:41" x14ac:dyDescent="0.3">
      <c r="AJ219">
        <f>_xlfn.XLOOKUP(AI219,Table2[Shot No.],Table2[x2],300)</f>
        <v>300</v>
      </c>
      <c r="AK219">
        <f>_xlfn.XLOOKUP(AI219,Table2[Shot No.],Table2[y2],300)</f>
        <v>300</v>
      </c>
      <c r="AN219">
        <f>_xlfn.XLOOKUP(AM219,Table2[Shot No.],Table2[x2],300)</f>
        <v>300</v>
      </c>
      <c r="AO219">
        <f>_xlfn.XLOOKUP(AM219,Table2[Shot No.],Table2[y2],300)</f>
        <v>300</v>
      </c>
    </row>
    <row r="220" spans="36:41" x14ac:dyDescent="0.3">
      <c r="AJ220">
        <f>_xlfn.XLOOKUP(AI220,Table2[Shot No.],Table2[x2],300)</f>
        <v>300</v>
      </c>
      <c r="AK220">
        <f>_xlfn.XLOOKUP(AI220,Table2[Shot No.],Table2[y2],300)</f>
        <v>300</v>
      </c>
      <c r="AN220">
        <f>_xlfn.XLOOKUP(AM220,Table2[Shot No.],Table2[x2],300)</f>
        <v>300</v>
      </c>
      <c r="AO220">
        <f>_xlfn.XLOOKUP(AM220,Table2[Shot No.],Table2[y2],300)</f>
        <v>300</v>
      </c>
    </row>
    <row r="221" spans="36:41" x14ac:dyDescent="0.3">
      <c r="AJ221">
        <f>_xlfn.XLOOKUP(AI221,Table2[Shot No.],Table2[x2],300)</f>
        <v>300</v>
      </c>
      <c r="AK221">
        <f>_xlfn.XLOOKUP(AI221,Table2[Shot No.],Table2[y2],300)</f>
        <v>300</v>
      </c>
      <c r="AN221">
        <f>_xlfn.XLOOKUP(AM221,Table2[Shot No.],Table2[x2],300)</f>
        <v>300</v>
      </c>
      <c r="AO221">
        <f>_xlfn.XLOOKUP(AM221,Table2[Shot No.],Table2[y2],300)</f>
        <v>300</v>
      </c>
    </row>
    <row r="222" spans="36:41" x14ac:dyDescent="0.3">
      <c r="AJ222">
        <f>_xlfn.XLOOKUP(AI222,Table2[Shot No.],Table2[x2],300)</f>
        <v>300</v>
      </c>
      <c r="AK222">
        <f>_xlfn.XLOOKUP(AI222,Table2[Shot No.],Table2[y2],300)</f>
        <v>300</v>
      </c>
      <c r="AN222">
        <f>_xlfn.XLOOKUP(AM222,Table2[Shot No.],Table2[x2],300)</f>
        <v>300</v>
      </c>
      <c r="AO222">
        <f>_xlfn.XLOOKUP(AM222,Table2[Shot No.],Table2[y2],300)</f>
        <v>300</v>
      </c>
    </row>
    <row r="223" spans="36:41" x14ac:dyDescent="0.3">
      <c r="AJ223">
        <f>_xlfn.XLOOKUP(AI223,Table2[Shot No.],Table2[x2],300)</f>
        <v>300</v>
      </c>
      <c r="AK223">
        <f>_xlfn.XLOOKUP(AI223,Table2[Shot No.],Table2[y2],300)</f>
        <v>300</v>
      </c>
      <c r="AN223">
        <f>_xlfn.XLOOKUP(AM223,Table2[Shot No.],Table2[x2],300)</f>
        <v>300</v>
      </c>
      <c r="AO223">
        <f>_xlfn.XLOOKUP(AM223,Table2[Shot No.],Table2[y2],300)</f>
        <v>300</v>
      </c>
    </row>
    <row r="224" spans="36:41" x14ac:dyDescent="0.3">
      <c r="AJ224">
        <f>_xlfn.XLOOKUP(AI224,Table2[Shot No.],Table2[x2],300)</f>
        <v>300</v>
      </c>
      <c r="AK224">
        <f>_xlfn.XLOOKUP(AI224,Table2[Shot No.],Table2[y2],300)</f>
        <v>300</v>
      </c>
      <c r="AN224">
        <f>_xlfn.XLOOKUP(AM224,Table2[Shot No.],Table2[x2],300)</f>
        <v>300</v>
      </c>
      <c r="AO224">
        <f>_xlfn.XLOOKUP(AM224,Table2[Shot No.],Table2[y2],300)</f>
        <v>300</v>
      </c>
    </row>
    <row r="225" spans="36:41" x14ac:dyDescent="0.3">
      <c r="AJ225">
        <f>_xlfn.XLOOKUP(AI225,Table2[Shot No.],Table2[x2],300)</f>
        <v>300</v>
      </c>
      <c r="AK225">
        <f>_xlfn.XLOOKUP(AI225,Table2[Shot No.],Table2[y2],300)</f>
        <v>300</v>
      </c>
      <c r="AN225">
        <f>_xlfn.XLOOKUP(AM225,Table2[Shot No.],Table2[x2],300)</f>
        <v>300</v>
      </c>
      <c r="AO225">
        <f>_xlfn.XLOOKUP(AM225,Table2[Shot No.],Table2[y2],300)</f>
        <v>300</v>
      </c>
    </row>
    <row r="226" spans="36:41" x14ac:dyDescent="0.3">
      <c r="AJ226">
        <f>_xlfn.XLOOKUP(AI226,Table2[Shot No.],Table2[x2],300)</f>
        <v>300</v>
      </c>
      <c r="AK226">
        <f>_xlfn.XLOOKUP(AI226,Table2[Shot No.],Table2[y2],300)</f>
        <v>300</v>
      </c>
      <c r="AN226">
        <f>_xlfn.XLOOKUP(AM226,Table2[Shot No.],Table2[x2],300)</f>
        <v>300</v>
      </c>
      <c r="AO226">
        <f>_xlfn.XLOOKUP(AM226,Table2[Shot No.],Table2[y2],300)</f>
        <v>300</v>
      </c>
    </row>
    <row r="227" spans="36:41" x14ac:dyDescent="0.3">
      <c r="AJ227">
        <f>_xlfn.XLOOKUP(AI227,Table2[Shot No.],Table2[x2],300)</f>
        <v>300</v>
      </c>
      <c r="AK227">
        <f>_xlfn.XLOOKUP(AI227,Table2[Shot No.],Table2[y2],300)</f>
        <v>300</v>
      </c>
      <c r="AN227">
        <f>_xlfn.XLOOKUP(AM227,Table2[Shot No.],Table2[x2],300)</f>
        <v>300</v>
      </c>
      <c r="AO227">
        <f>_xlfn.XLOOKUP(AM227,Table2[Shot No.],Table2[y2],300)</f>
        <v>300</v>
      </c>
    </row>
    <row r="228" spans="36:41" x14ac:dyDescent="0.3">
      <c r="AJ228">
        <f>_xlfn.XLOOKUP(AI228,Table2[Shot No.],Table2[x2],300)</f>
        <v>300</v>
      </c>
      <c r="AK228">
        <f>_xlfn.XLOOKUP(AI228,Table2[Shot No.],Table2[y2],300)</f>
        <v>300</v>
      </c>
      <c r="AN228">
        <f>_xlfn.XLOOKUP(AM228,Table2[Shot No.],Table2[x2],300)</f>
        <v>300</v>
      </c>
      <c r="AO228">
        <f>_xlfn.XLOOKUP(AM228,Table2[Shot No.],Table2[y2],300)</f>
        <v>300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350C1-751E-46FE-894E-CF14D855E7E5}">
  <dimension ref="A1:S20"/>
  <sheetViews>
    <sheetView workbookViewId="0">
      <selection activeCell="D2" sqref="D2"/>
    </sheetView>
  </sheetViews>
  <sheetFormatPr defaultRowHeight="14.4" x14ac:dyDescent="0.3"/>
  <cols>
    <col min="2" max="2" width="20.88671875" customWidth="1"/>
    <col min="3" max="4" width="11.88671875" customWidth="1"/>
    <col min="5" max="5" width="9.44140625" customWidth="1"/>
  </cols>
  <sheetData>
    <row r="1" spans="1:19" x14ac:dyDescent="0.3">
      <c r="A1" t="s">
        <v>34</v>
      </c>
      <c r="B1" t="s">
        <v>2</v>
      </c>
      <c r="C1" t="s">
        <v>13</v>
      </c>
      <c r="D1" t="s">
        <v>62</v>
      </c>
      <c r="E1" t="s">
        <v>35</v>
      </c>
      <c r="F1" t="s">
        <v>17</v>
      </c>
      <c r="G1" t="s">
        <v>26</v>
      </c>
      <c r="H1" t="s">
        <v>21</v>
      </c>
      <c r="I1" t="s">
        <v>25</v>
      </c>
      <c r="J1" t="s">
        <v>22</v>
      </c>
      <c r="K1" t="s">
        <v>18</v>
      </c>
      <c r="L1" t="s">
        <v>24</v>
      </c>
      <c r="M1" t="s">
        <v>31</v>
      </c>
      <c r="N1" t="s">
        <v>33</v>
      </c>
      <c r="O1" t="s">
        <v>29</v>
      </c>
      <c r="P1" t="s">
        <v>36</v>
      </c>
      <c r="Q1" t="s">
        <v>37</v>
      </c>
      <c r="R1" t="s">
        <v>38</v>
      </c>
      <c r="S1" t="s">
        <v>39</v>
      </c>
    </row>
    <row r="2" spans="1:19" x14ac:dyDescent="0.3">
      <c r="A2">
        <v>2</v>
      </c>
      <c r="B2" t="s">
        <v>40</v>
      </c>
      <c r="C2" s="1">
        <v>44481</v>
      </c>
      <c r="D2" s="1" t="s">
        <v>63</v>
      </c>
      <c r="E2" t="s">
        <v>41</v>
      </c>
      <c r="L2">
        <v>1</v>
      </c>
    </row>
    <row r="3" spans="1:19" x14ac:dyDescent="0.3">
      <c r="A3">
        <v>6</v>
      </c>
      <c r="B3" t="s">
        <v>42</v>
      </c>
      <c r="C3" s="1">
        <v>44481</v>
      </c>
      <c r="D3" s="1" t="s">
        <v>63</v>
      </c>
      <c r="E3" t="s">
        <v>41</v>
      </c>
      <c r="K3">
        <v>1</v>
      </c>
      <c r="N3">
        <v>1</v>
      </c>
      <c r="O3">
        <v>1</v>
      </c>
    </row>
    <row r="4" spans="1:19" x14ac:dyDescent="0.3">
      <c r="A4">
        <v>8</v>
      </c>
      <c r="B4" t="s">
        <v>43</v>
      </c>
      <c r="C4" s="1">
        <v>44481</v>
      </c>
      <c r="D4" s="1" t="s">
        <v>63</v>
      </c>
      <c r="E4" t="s">
        <v>41</v>
      </c>
      <c r="J4">
        <v>1</v>
      </c>
      <c r="O4">
        <v>1</v>
      </c>
    </row>
    <row r="5" spans="1:19" x14ac:dyDescent="0.3">
      <c r="A5">
        <v>28</v>
      </c>
      <c r="B5" t="s">
        <v>44</v>
      </c>
      <c r="C5" s="1">
        <v>44481</v>
      </c>
      <c r="D5" s="1" t="s">
        <v>63</v>
      </c>
      <c r="E5" t="s">
        <v>41</v>
      </c>
      <c r="K5">
        <v>1</v>
      </c>
      <c r="N5">
        <v>1</v>
      </c>
    </row>
    <row r="6" spans="1:19" x14ac:dyDescent="0.3">
      <c r="A6">
        <v>58</v>
      </c>
      <c r="B6" t="s">
        <v>45</v>
      </c>
      <c r="C6" s="1">
        <v>44481</v>
      </c>
      <c r="D6" s="1" t="s">
        <v>63</v>
      </c>
      <c r="E6" t="s">
        <v>41</v>
      </c>
      <c r="J6">
        <v>1</v>
      </c>
      <c r="M6">
        <v>1</v>
      </c>
    </row>
    <row r="7" spans="1:19" x14ac:dyDescent="0.3">
      <c r="A7">
        <v>59</v>
      </c>
      <c r="B7" t="s">
        <v>46</v>
      </c>
      <c r="C7" s="1">
        <v>44481</v>
      </c>
      <c r="D7" s="1" t="s">
        <v>63</v>
      </c>
      <c r="E7" t="s">
        <v>41</v>
      </c>
      <c r="L7">
        <v>1</v>
      </c>
    </row>
    <row r="8" spans="1:19" x14ac:dyDescent="0.3">
      <c r="A8">
        <v>10</v>
      </c>
      <c r="B8" t="s">
        <v>47</v>
      </c>
      <c r="C8" s="1">
        <v>44481</v>
      </c>
      <c r="D8" s="1" t="s">
        <v>63</v>
      </c>
      <c r="E8" t="s">
        <v>48</v>
      </c>
      <c r="I8">
        <v>1</v>
      </c>
      <c r="N8">
        <v>1</v>
      </c>
    </row>
    <row r="9" spans="1:19" x14ac:dyDescent="0.3">
      <c r="A9">
        <v>11</v>
      </c>
      <c r="B9" t="s">
        <v>49</v>
      </c>
      <c r="C9" s="1">
        <v>44481</v>
      </c>
      <c r="D9" s="1" t="s">
        <v>63</v>
      </c>
      <c r="E9" t="s">
        <v>48</v>
      </c>
      <c r="I9">
        <v>1</v>
      </c>
    </row>
    <row r="10" spans="1:19" x14ac:dyDescent="0.3">
      <c r="A10">
        <v>12</v>
      </c>
      <c r="B10" t="s">
        <v>50</v>
      </c>
      <c r="C10" s="1">
        <v>44481</v>
      </c>
      <c r="D10" s="1" t="s">
        <v>63</v>
      </c>
      <c r="E10" t="s">
        <v>48</v>
      </c>
      <c r="H10">
        <v>1</v>
      </c>
    </row>
    <row r="11" spans="1:19" x14ac:dyDescent="0.3">
      <c r="A11">
        <v>16</v>
      </c>
      <c r="B11" t="s">
        <v>51</v>
      </c>
      <c r="C11" s="1">
        <v>44481</v>
      </c>
      <c r="D11" s="1" t="s">
        <v>63</v>
      </c>
      <c r="E11" t="s">
        <v>48</v>
      </c>
      <c r="F11">
        <v>1</v>
      </c>
      <c r="M11">
        <v>1</v>
      </c>
    </row>
    <row r="12" spans="1:19" x14ac:dyDescent="0.3">
      <c r="A12">
        <v>17</v>
      </c>
      <c r="B12" t="s">
        <v>52</v>
      </c>
      <c r="C12" s="1">
        <v>44481</v>
      </c>
      <c r="D12" s="1" t="s">
        <v>63</v>
      </c>
      <c r="E12" t="s">
        <v>48</v>
      </c>
      <c r="G12">
        <v>1</v>
      </c>
      <c r="M12">
        <v>1</v>
      </c>
    </row>
    <row r="13" spans="1:19" x14ac:dyDescent="0.3">
      <c r="A13">
        <v>23</v>
      </c>
      <c r="B13" t="s">
        <v>53</v>
      </c>
      <c r="C13" s="1">
        <v>44481</v>
      </c>
      <c r="D13" s="1" t="s">
        <v>63</v>
      </c>
      <c r="E13" t="s">
        <v>48</v>
      </c>
      <c r="H13">
        <v>1</v>
      </c>
      <c r="O13">
        <v>1</v>
      </c>
    </row>
    <row r="14" spans="1:19" x14ac:dyDescent="0.3">
      <c r="A14">
        <v>24</v>
      </c>
      <c r="B14" t="s">
        <v>54</v>
      </c>
      <c r="C14" s="1">
        <v>44481</v>
      </c>
      <c r="D14" s="1" t="s">
        <v>63</v>
      </c>
      <c r="E14" t="s">
        <v>48</v>
      </c>
      <c r="F14">
        <v>1</v>
      </c>
    </row>
    <row r="15" spans="1:19" x14ac:dyDescent="0.3">
      <c r="A15">
        <v>37</v>
      </c>
      <c r="B15" t="s">
        <v>55</v>
      </c>
      <c r="C15" s="1">
        <v>44481</v>
      </c>
      <c r="D15" s="1" t="s">
        <v>63</v>
      </c>
      <c r="E15" t="s">
        <v>48</v>
      </c>
      <c r="I15">
        <v>1</v>
      </c>
    </row>
    <row r="16" spans="1:19" x14ac:dyDescent="0.3">
      <c r="A16">
        <v>43</v>
      </c>
      <c r="B16" t="s">
        <v>56</v>
      </c>
      <c r="C16" s="1">
        <v>44481</v>
      </c>
      <c r="D16" s="1" t="s">
        <v>63</v>
      </c>
      <c r="E16" t="s">
        <v>48</v>
      </c>
      <c r="G16">
        <v>1</v>
      </c>
      <c r="N16">
        <v>1</v>
      </c>
    </row>
    <row r="17" spans="1:15" x14ac:dyDescent="0.3">
      <c r="A17">
        <v>53</v>
      </c>
      <c r="B17" t="s">
        <v>57</v>
      </c>
      <c r="C17" s="1">
        <v>44481</v>
      </c>
      <c r="D17" s="1" t="s">
        <v>63</v>
      </c>
      <c r="E17" t="s">
        <v>48</v>
      </c>
      <c r="H17">
        <v>1</v>
      </c>
      <c r="O17">
        <v>1</v>
      </c>
    </row>
    <row r="18" spans="1:15" x14ac:dyDescent="0.3">
      <c r="A18">
        <v>71</v>
      </c>
      <c r="B18" t="s">
        <v>58</v>
      </c>
      <c r="C18" s="1">
        <v>44481</v>
      </c>
      <c r="D18" s="1" t="s">
        <v>63</v>
      </c>
      <c r="E18" t="s">
        <v>48</v>
      </c>
      <c r="F18">
        <v>1</v>
      </c>
      <c r="M18">
        <v>1</v>
      </c>
      <c r="N18">
        <v>1</v>
      </c>
    </row>
    <row r="19" spans="1:15" x14ac:dyDescent="0.3">
      <c r="A19">
        <v>77</v>
      </c>
      <c r="B19" t="s">
        <v>59</v>
      </c>
      <c r="C19" s="1">
        <v>44481</v>
      </c>
      <c r="D19" s="1" t="s">
        <v>63</v>
      </c>
      <c r="E19" t="s">
        <v>48</v>
      </c>
      <c r="G19">
        <v>1</v>
      </c>
      <c r="M19">
        <v>1</v>
      </c>
    </row>
    <row r="20" spans="1:15" x14ac:dyDescent="0.3">
      <c r="A20">
        <v>35</v>
      </c>
      <c r="B20" t="s">
        <v>60</v>
      </c>
      <c r="C20" s="1">
        <v>44481</v>
      </c>
      <c r="D20" s="1" t="s">
        <v>63</v>
      </c>
      <c r="E20" t="s">
        <v>61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8C7BD8-1B06-4E90-A8D4-D941A0CFC8F2}">
  <dimension ref="A1:C5"/>
  <sheetViews>
    <sheetView workbookViewId="0">
      <selection activeCell="C2" sqref="C2"/>
    </sheetView>
  </sheetViews>
  <sheetFormatPr defaultRowHeight="14.4" x14ac:dyDescent="0.3"/>
  <cols>
    <col min="1" max="1" width="11.88671875" style="1" customWidth="1"/>
    <col min="3" max="3" width="12" customWidth="1"/>
  </cols>
  <sheetData>
    <row r="1" spans="1:3" x14ac:dyDescent="0.3">
      <c r="A1" s="1" t="s">
        <v>13</v>
      </c>
      <c r="B1" t="s">
        <v>0</v>
      </c>
      <c r="C1" t="s">
        <v>67</v>
      </c>
    </row>
    <row r="2" spans="1:3" x14ac:dyDescent="0.3">
      <c r="A2" s="1">
        <v>44481</v>
      </c>
      <c r="B2">
        <v>1</v>
      </c>
      <c r="C2">
        <f>IF(SUMIFS(Table2[X],Table2[Period],Table3[[#This Row],[Period]],Table2[Date],Table3[[#This Row],[Date]],Table2[Team],"PIT")&gt;=0,1,-1)</f>
        <v>1</v>
      </c>
    </row>
    <row r="3" spans="1:3" x14ac:dyDescent="0.3">
      <c r="A3" s="1">
        <v>44481</v>
      </c>
      <c r="B3">
        <v>2</v>
      </c>
      <c r="C3">
        <f>IF(SUMIFS(Table2[X],Table2[Period],Table3[[#This Row],[Period]],Table2[Date],Table3[[#This Row],[Date]],Table2[Team],"PIT")&gt;=0,1,-1)</f>
        <v>1</v>
      </c>
    </row>
    <row r="4" spans="1:3" x14ac:dyDescent="0.3">
      <c r="A4" s="1">
        <v>44481</v>
      </c>
      <c r="B4">
        <v>3</v>
      </c>
      <c r="C4">
        <f>IF(SUMIFS(Table2[X],Table2[Period],Table3[[#This Row],[Period]],Table2[Date],Table3[[#This Row],[Date]],Table2[Team],"PIT")&gt;=0,1,-1)</f>
        <v>1</v>
      </c>
    </row>
    <row r="5" spans="1:3" x14ac:dyDescent="0.3">
      <c r="A5" s="1">
        <v>44481</v>
      </c>
      <c r="B5" t="s">
        <v>68</v>
      </c>
      <c r="C5">
        <f>IF(SUMIFS(Table2[X],Table2[Period],Table3[[#This Row],[Period]],Table2[Date],Table3[[#This Row],[Date]],Table2[Team],"PIT")&gt;=0,1,-1)</f>
        <v>1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E4BDF-F474-419E-919C-BA0C622D77AA}">
  <dimension ref="A1:E20"/>
  <sheetViews>
    <sheetView workbookViewId="0">
      <selection activeCell="E6" sqref="E6"/>
    </sheetView>
  </sheetViews>
  <sheetFormatPr defaultRowHeight="14.4" x14ac:dyDescent="0.3"/>
  <cols>
    <col min="1" max="1" width="23" customWidth="1"/>
    <col min="2" max="2" width="12.109375" style="1" customWidth="1"/>
    <col min="3" max="3" width="12" customWidth="1"/>
    <col min="4" max="4" width="11.5546875" customWidth="1"/>
    <col min="5" max="5" width="10.44140625" customWidth="1"/>
  </cols>
  <sheetData>
    <row r="1" spans="1:5" x14ac:dyDescent="0.3">
      <c r="A1" t="s">
        <v>2</v>
      </c>
      <c r="B1" s="1" t="s">
        <v>13</v>
      </c>
      <c r="C1" t="s">
        <v>0</v>
      </c>
      <c r="D1" t="s">
        <v>90</v>
      </c>
      <c r="E1" t="s">
        <v>12</v>
      </c>
    </row>
    <row r="2" spans="1:5" x14ac:dyDescent="0.3">
      <c r="A2" t="str" cm="1">
        <f t="array" ref="A2:A20">_xlfn._xlws.SORT(_xlfn.UNIQUE(Table1[Player]))</f>
        <v>BRIAN BOYLE</v>
      </c>
      <c r="B2" s="1" t="s">
        <v>91</v>
      </c>
      <c r="C2" t="s">
        <v>91</v>
      </c>
      <c r="D2" t="s">
        <v>91</v>
      </c>
      <c r="E2" t="s">
        <v>91</v>
      </c>
    </row>
    <row r="3" spans="1:5" x14ac:dyDescent="0.3">
      <c r="A3" t="str">
        <v>BRIAN DUMOULIN</v>
      </c>
      <c r="B3" s="1" cm="1">
        <f t="array" ref="B3">_xlfn.UNIQUE(Table1[Date])</f>
        <v>44481</v>
      </c>
      <c r="C3">
        <v>1</v>
      </c>
      <c r="D3" t="s">
        <v>28</v>
      </c>
      <c r="E3" t="s">
        <v>19</v>
      </c>
    </row>
    <row r="4" spans="1:5" x14ac:dyDescent="0.3">
      <c r="A4" t="str">
        <v>BROCK MCGINN</v>
      </c>
      <c r="C4">
        <v>2</v>
      </c>
      <c r="D4" t="s">
        <v>16</v>
      </c>
      <c r="E4" t="s">
        <v>32</v>
      </c>
    </row>
    <row r="5" spans="1:5" x14ac:dyDescent="0.3">
      <c r="A5" t="str">
        <v>BRYAN RUST</v>
      </c>
      <c r="C5">
        <v>3</v>
      </c>
      <c r="D5" t="s">
        <v>27</v>
      </c>
      <c r="E5" t="s">
        <v>92</v>
      </c>
    </row>
    <row r="6" spans="1:5" x14ac:dyDescent="0.3">
      <c r="A6" t="str">
        <v>CHAD RUHWEDEL</v>
      </c>
      <c r="C6" t="s">
        <v>68</v>
      </c>
      <c r="D6" t="s">
        <v>20</v>
      </c>
    </row>
    <row r="7" spans="1:5" x14ac:dyDescent="0.3">
      <c r="A7" t="str">
        <v>DANTON HEINEN</v>
      </c>
    </row>
    <row r="8" spans="1:5" x14ac:dyDescent="0.3">
      <c r="A8" t="str">
        <v>DOMINIK SIMON</v>
      </c>
    </row>
    <row r="9" spans="1:5" x14ac:dyDescent="0.3">
      <c r="A9" t="str">
        <v>DREW O'CONNOR</v>
      </c>
    </row>
    <row r="10" spans="1:5" x14ac:dyDescent="0.3">
      <c r="A10" t="str">
        <v>EVAN RODRIGUES</v>
      </c>
    </row>
    <row r="11" spans="1:5" x14ac:dyDescent="0.3">
      <c r="A11" t="str">
        <v>JASON ZUCKER</v>
      </c>
    </row>
    <row r="12" spans="1:5" x14ac:dyDescent="0.3">
      <c r="A12" t="str">
        <v>JEFF CARTER</v>
      </c>
    </row>
    <row r="13" spans="1:5" x14ac:dyDescent="0.3">
      <c r="A13" t="str">
        <v>JOHN MARINO</v>
      </c>
    </row>
    <row r="14" spans="1:5" x14ac:dyDescent="0.3">
      <c r="A14" t="str">
        <v>KASPERI KAPANEN</v>
      </c>
    </row>
    <row r="15" spans="1:5" x14ac:dyDescent="0.3">
      <c r="A15" t="str">
        <v>KRIS LETANG</v>
      </c>
    </row>
    <row r="16" spans="1:5" x14ac:dyDescent="0.3">
      <c r="A16" t="str">
        <v>MARCUS PETTERSSON</v>
      </c>
    </row>
    <row r="17" spans="1:1" x14ac:dyDescent="0.3">
      <c r="A17" t="str">
        <v>MARK FRIEDMAN</v>
      </c>
    </row>
    <row r="18" spans="1:1" x14ac:dyDescent="0.3">
      <c r="A18" t="str">
        <v>SAM LAFFERTY</v>
      </c>
    </row>
    <row r="19" spans="1:1" x14ac:dyDescent="0.3">
      <c r="A19" t="str">
        <v>TEDDY BLUEGER</v>
      </c>
    </row>
    <row r="20" spans="1:1" x14ac:dyDescent="0.3">
      <c r="A20" t="str">
        <v>TRISTAN JARRY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Visualization</vt:lpstr>
      <vt:lpstr>Shot events</vt:lpstr>
      <vt:lpstr>Line info</vt:lpstr>
      <vt:lpstr>Coordinate</vt:lpstr>
      <vt:lpstr>Lists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 Skytte</dc:creator>
  <cp:lastModifiedBy>Lars Skytte</cp:lastModifiedBy>
  <dcterms:created xsi:type="dcterms:W3CDTF">2022-08-21T16:28:54Z</dcterms:created>
  <dcterms:modified xsi:type="dcterms:W3CDTF">2022-08-25T17:28:30Z</dcterms:modified>
</cp:coreProperties>
</file>